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<sst xmlns="http://schemas.openxmlformats.org/spreadsheetml/2006/main" count="111" uniqueCount="75">
  <si>
    <t>MẪU BẢNG LƯƠNG NHÂN VIÊN</t>
  </si>
  <si>
    <t>THÁNG 1 - QUÝ 1 - NĂM 2025</t>
  </si>
  <si>
    <t xml:space="preserve">Lưu ý: Doanh nghiệp trên quy định số ngày công 1 tháng là 24. </t>
  </si>
  <si>
    <t>STT</t>
  </si>
  <si>
    <t>Họ và tên</t>
  </si>
  <si>
    <t>Chức vụ</t>
  </si>
  <si>
    <t>Lương chính</t>
  </si>
  <si>
    <t>Phụ cấp</t>
  </si>
  <si>
    <t>Thu Nhập Danh Nghĩa</t>
  </si>
  <si>
    <t>Ngày công thực tế</t>
  </si>
  <si>
    <t>Tổng lương thực tế</t>
  </si>
  <si>
    <t>Lương đóng bảo hiểm</t>
  </si>
  <si>
    <t>Các khoản trích vào chi phí doanh nghiệp</t>
  </si>
  <si>
    <t>Các khoản trích trừ vào lương</t>
  </si>
  <si>
    <t>Thuế TNCN</t>
  </si>
  <si>
    <t>Tạm ứng</t>
  </si>
  <si>
    <t>Thực lĩnh</t>
  </si>
  <si>
    <t>Ghi chú</t>
  </si>
  <si>
    <t>Trách nhiệm</t>
  </si>
  <si>
    <t>Ăn trưa</t>
  </si>
  <si>
    <t>Điện thoại</t>
  </si>
  <si>
    <t>Xăng xe</t>
  </si>
  <si>
    <t>Hỗ trợ khác</t>
  </si>
  <si>
    <t>KPCĐ (2%)</t>
  </si>
  <si>
    <t>BHXH (17,5%)</t>
  </si>
  <si>
    <t>BHYT (3%)</t>
  </si>
  <si>
    <t>BHTN (1%)</t>
  </si>
  <si>
    <t>Tổng</t>
  </si>
  <si>
    <t>BHXH (8%)</t>
  </si>
  <si>
    <t>BHYT (1,5%)</t>
  </si>
  <si>
    <t>A</t>
  </si>
  <si>
    <t>Bộ phận Quản lý</t>
  </si>
  <si>
    <t>01</t>
  </si>
  <si>
    <t>Nông Văn Quý</t>
  </si>
  <si>
    <t>GĐ</t>
  </si>
  <si>
    <t>02</t>
  </si>
  <si>
    <t>Nguyễn Thị B</t>
  </si>
  <si>
    <t>PGĐ</t>
  </si>
  <si>
    <t>03</t>
  </si>
  <si>
    <t>Phạm Đức C</t>
  </si>
  <si>
    <t>TK</t>
  </si>
  <si>
    <t>...</t>
  </si>
  <si>
    <t>B</t>
  </si>
  <si>
    <t>Bộ phận Hành chính - Nhân sự</t>
  </si>
  <si>
    <t>Trần Xuân D</t>
  </si>
  <si>
    <t>TP</t>
  </si>
  <si>
    <t>Lý Thị E</t>
  </si>
  <si>
    <t>NV</t>
  </si>
  <si>
    <t>Lê Quang G</t>
  </si>
  <si>
    <t>04</t>
  </si>
  <si>
    <t>Trần Văn Đ</t>
  </si>
  <si>
    <t>05</t>
  </si>
  <si>
    <t>Nguyễn Thị Thanh N</t>
  </si>
  <si>
    <t>06</t>
  </si>
  <si>
    <t>Phạm Văn S</t>
  </si>
  <si>
    <t>07</t>
  </si>
  <si>
    <t>Trần Văn N</t>
  </si>
  <si>
    <t>08</t>
  </si>
  <si>
    <t>Quách Thị T</t>
  </si>
  <si>
    <t>Trịnh Thăng B</t>
  </si>
  <si>
    <t>C</t>
  </si>
  <si>
    <t>Bộ phận Bán Hàng</t>
  </si>
  <si>
    <t>Phan Văn M</t>
  </si>
  <si>
    <t>Trần Hoàn N</t>
  </si>
  <si>
    <t>Nguyễn Thu H</t>
  </si>
  <si>
    <t>Lê Hà D</t>
  </si>
  <si>
    <t>Phạm Thị Thuỳ T</t>
  </si>
  <si>
    <t>Bùi Văn T</t>
  </si>
  <si>
    <t>Lê Thành K</t>
  </si>
  <si>
    <t>Trần Quỳnh N</t>
  </si>
  <si>
    <t>09</t>
  </si>
  <si>
    <t>Nguyễn Phúc M</t>
  </si>
  <si>
    <t>10</t>
  </si>
  <si>
    <t>Phạm Thuỳ Y</t>
  </si>
  <si>
    <t>TỔNG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</si>
</sst>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6.0"/>
      <color rgb="FFFFFFFF"/>
      <name val="Roboto"/>
    </font>
    <font/>
    <font>
      <color theme="1"/>
      <name val="Calibri"/>
    </font>
    <font>
      <color rgb="FFFFFFFF"/>
      <name val="Arial"/>
      <scheme val="minor"/>
    </font>
    <font>
      <i/>
      <u/>
      <color theme="1"/>
      <name val="Roboto"/>
    </font>
    <font>
      <b/>
      <sz val="11.0"/>
      <color rgb="FFFFFFFF"/>
      <name val="Roboto"/>
    </font>
    <font>
      <b/>
      <color theme="1"/>
      <name val="Roboto"/>
    </font>
    <font>
      <color theme="1"/>
      <name val="Roboto"/>
    </font>
    <font>
      <color rgb="FFFFFFFF"/>
      <name val="Roboto"/>
    </font>
  </fonts>
  <fills count="6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6D9EEB"/>
        <bgColor rgb="FF6D9EEB"/>
      </patternFill>
    </fill>
    <fill>
      <patternFill patternType="solid">
        <fgColor rgb="FFC9DAF8"/>
        <bgColor rgb="FFC9DAF8"/>
      </patternFill>
    </fill>
    <fill>
      <patternFill patternType="solid">
        <fgColor rgb="FFFF9900"/>
        <bgColor rgb="FFFF9900"/>
      </patternFill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49" xfId="0" applyAlignment="1" applyBorder="1" applyFill="1" applyFont="1" applyNumberForma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0" fillId="2" fontId="4" numFmtId="0" xfId="0" applyAlignment="1" applyFont="1">
      <alignment horizontal="center"/>
    </xf>
    <xf borderId="0" fillId="0" fontId="3" numFmtId="0" xfId="0" applyAlignment="1" applyFont="1">
      <alignment horizontal="center"/>
    </xf>
    <xf borderId="2" fillId="0" fontId="3" numFmtId="49" xfId="0" applyBorder="1" applyFont="1" applyNumberFormat="1"/>
    <xf borderId="1" fillId="0" fontId="3" numFmtId="49" xfId="0" applyBorder="1" applyFont="1" applyNumberFormat="1"/>
    <xf borderId="0" fillId="0" fontId="5" numFmtId="0" xfId="0" applyAlignment="1" applyFont="1">
      <alignment vertical="bottom"/>
    </xf>
    <xf borderId="3" fillId="0" fontId="3" numFmtId="49" xfId="0" applyBorder="1" applyFont="1" applyNumberFormat="1"/>
    <xf borderId="4" fillId="3" fontId="6" numFmtId="49" xfId="0" applyAlignment="1" applyBorder="1" applyFill="1" applyFont="1" applyNumberFormat="1">
      <alignment horizontal="center" shrinkToFit="0" wrapText="1"/>
    </xf>
    <xf borderId="4" fillId="3" fontId="6" numFmtId="0" xfId="0" applyAlignment="1" applyBorder="1" applyFont="1">
      <alignment horizontal="center" shrinkToFit="0" wrapText="1"/>
    </xf>
    <xf borderId="1" fillId="3" fontId="6" numFmtId="0" xfId="0" applyAlignment="1" applyBorder="1" applyFont="1">
      <alignment horizontal="center" shrinkToFit="0" wrapText="1"/>
    </xf>
    <xf borderId="0" fillId="0" fontId="3" numFmtId="0" xfId="0" applyAlignment="1" applyFont="1">
      <alignment vertical="bottom"/>
    </xf>
    <xf borderId="5" fillId="0" fontId="2" numFmtId="0" xfId="0" applyBorder="1" applyFont="1"/>
    <xf borderId="6" fillId="3" fontId="6" numFmtId="0" xfId="0" applyAlignment="1" applyBorder="1" applyFont="1">
      <alignment horizontal="center" shrinkToFit="0" wrapText="1"/>
    </xf>
    <xf borderId="6" fillId="4" fontId="7" numFmtId="49" xfId="0" applyAlignment="1" applyBorder="1" applyFill="1" applyFont="1" applyNumberFormat="1">
      <alignment horizontal="center" vertical="bottom"/>
    </xf>
    <xf borderId="1" fillId="4" fontId="7" numFmtId="0" xfId="0" applyAlignment="1" applyBorder="1" applyFont="1">
      <alignment vertical="bottom"/>
    </xf>
    <xf borderId="6" fillId="4" fontId="8" numFmtId="3" xfId="0" applyAlignment="1" applyBorder="1" applyFont="1" applyNumberFormat="1">
      <alignment horizontal="right" vertical="bottom"/>
    </xf>
    <xf borderId="6" fillId="4" fontId="3" numFmtId="0" xfId="0" applyAlignment="1" applyBorder="1" applyFont="1">
      <alignment vertical="bottom"/>
    </xf>
    <xf borderId="0" fillId="4" fontId="3" numFmtId="0" xfId="0" applyAlignment="1" applyFont="1">
      <alignment vertical="bottom"/>
    </xf>
    <xf borderId="6" fillId="0" fontId="8" numFmtId="49" xfId="0" applyAlignment="1" applyBorder="1" applyFont="1" applyNumberFormat="1">
      <alignment horizontal="center" vertical="bottom"/>
    </xf>
    <xf borderId="6" fillId="0" fontId="8" numFmtId="0" xfId="0" applyAlignment="1" applyBorder="1" applyFont="1">
      <alignment vertical="bottom"/>
    </xf>
    <xf borderId="6" fillId="0" fontId="8" numFmtId="0" xfId="0" applyAlignment="1" applyBorder="1" applyFont="1">
      <alignment horizontal="center" vertical="bottom"/>
    </xf>
    <xf borderId="6" fillId="0" fontId="8" numFmtId="3" xfId="0" applyAlignment="1" applyBorder="1" applyFont="1" applyNumberFormat="1">
      <alignment horizontal="right" vertical="bottom"/>
    </xf>
    <xf borderId="6" fillId="0" fontId="3" numFmtId="3" xfId="0" applyAlignment="1" applyBorder="1" applyFont="1" applyNumberFormat="1">
      <alignment vertical="bottom"/>
    </xf>
    <xf borderId="6" fillId="0" fontId="3" numFmtId="0" xfId="0" applyAlignment="1" applyBorder="1" applyFont="1">
      <alignment vertical="bottom"/>
    </xf>
    <xf borderId="6" fillId="4" fontId="3" numFmtId="3" xfId="0" applyAlignment="1" applyBorder="1" applyFont="1" applyNumberFormat="1">
      <alignment vertical="bottom"/>
    </xf>
    <xf borderId="1" fillId="5" fontId="6" numFmtId="49" xfId="0" applyAlignment="1" applyBorder="1" applyFill="1" applyFont="1" applyNumberFormat="1">
      <alignment horizontal="center"/>
    </xf>
    <xf borderId="6" fillId="5" fontId="9" numFmtId="3" xfId="0" applyAlignment="1" applyBorder="1" applyFont="1" applyNumberFormat="1">
      <alignment horizontal="right"/>
    </xf>
    <xf borderId="6" fillId="5" fontId="9" numFmtId="3" xfId="0" applyAlignment="1" applyBorder="1" applyFont="1" applyNumberFormat="1">
      <alignment horizontal="center"/>
    </xf>
    <xf borderId="6" fillId="5" fontId="3" numFmtId="0" xfId="0" applyBorder="1" applyFont="1"/>
    <xf borderId="0" fillId="0" fontId="3" numFmtId="49" xfId="0" applyAlignment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 ht="4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3"/>
      <c r="AA1" s="4"/>
    </row>
    <row r="2">
      <c r="A2" s="5" t="s">
        <v>1</v>
      </c>
      <c r="AA2" s="6"/>
    </row>
    <row r="3">
      <c r="A3" s="4"/>
      <c r="B3" s="7"/>
      <c r="C3" s="7"/>
      <c r="D3" s="7"/>
      <c r="E3" s="7"/>
      <c r="F3" s="7"/>
      <c r="G3" s="7"/>
      <c r="H3" s="7"/>
      <c r="I3" s="7"/>
      <c r="J3" s="7"/>
      <c r="K3" s="7"/>
      <c r="L3" s="8"/>
      <c r="M3" s="8"/>
      <c r="N3" s="8"/>
      <c r="O3" s="8"/>
      <c r="P3" s="7"/>
      <c r="Q3" s="7"/>
      <c r="R3" s="7"/>
      <c r="S3" s="7"/>
      <c r="T3" s="7"/>
      <c r="U3" s="7"/>
      <c r="V3" s="7"/>
      <c r="W3" s="9" t="s">
        <v>2</v>
      </c>
      <c r="X3" s="7"/>
      <c r="Y3" s="7"/>
      <c r="Z3" s="10"/>
      <c r="AA3" s="4"/>
    </row>
    <row r="4">
      <c r="A4" s="11" t="s">
        <v>3</v>
      </c>
      <c r="B4" s="12" t="s">
        <v>4</v>
      </c>
      <c r="C4" s="12" t="s">
        <v>5</v>
      </c>
      <c r="D4" s="12" t="s">
        <v>6</v>
      </c>
      <c r="E4" s="13" t="s">
        <v>7</v>
      </c>
      <c r="F4" s="2"/>
      <c r="G4" s="2"/>
      <c r="H4" s="2"/>
      <c r="I4" s="3"/>
      <c r="J4" s="12" t="s">
        <v>8</v>
      </c>
      <c r="K4" s="12" t="s">
        <v>9</v>
      </c>
      <c r="L4" s="12" t="s">
        <v>10</v>
      </c>
      <c r="M4" s="12" t="s">
        <v>11</v>
      </c>
      <c r="N4" s="13" t="s">
        <v>12</v>
      </c>
      <c r="O4" s="2"/>
      <c r="P4" s="2"/>
      <c r="Q4" s="2"/>
      <c r="R4" s="3"/>
      <c r="S4" s="13" t="s">
        <v>13</v>
      </c>
      <c r="T4" s="2"/>
      <c r="U4" s="2"/>
      <c r="V4" s="3"/>
      <c r="W4" s="12" t="s">
        <v>14</v>
      </c>
      <c r="X4" s="12" t="s">
        <v>15</v>
      </c>
      <c r="Y4" s="12" t="s">
        <v>16</v>
      </c>
      <c r="Z4" s="12" t="s">
        <v>17</v>
      </c>
      <c r="AA4" s="14"/>
    </row>
    <row r="5">
      <c r="A5" s="15"/>
      <c r="B5" s="15"/>
      <c r="C5" s="15"/>
      <c r="D5" s="15"/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5"/>
      <c r="K5" s="15"/>
      <c r="L5" s="15"/>
      <c r="M5" s="15"/>
      <c r="N5" s="16" t="s">
        <v>23</v>
      </c>
      <c r="O5" s="16" t="s">
        <v>24</v>
      </c>
      <c r="P5" s="16" t="s">
        <v>25</v>
      </c>
      <c r="Q5" s="16" t="s">
        <v>26</v>
      </c>
      <c r="R5" s="16" t="s">
        <v>27</v>
      </c>
      <c r="S5" s="16" t="s">
        <v>28</v>
      </c>
      <c r="T5" s="16" t="s">
        <v>29</v>
      </c>
      <c r="U5" s="16" t="s">
        <v>26</v>
      </c>
      <c r="V5" s="16" t="s">
        <v>27</v>
      </c>
      <c r="W5" s="15"/>
      <c r="X5" s="15"/>
      <c r="Y5" s="15"/>
      <c r="Z5" s="15"/>
      <c r="AA5" s="14"/>
    </row>
    <row r="6">
      <c r="A6" s="17" t="s">
        <v>30</v>
      </c>
      <c r="B6" s="18" t="s">
        <v>31</v>
      </c>
      <c r="C6" s="3"/>
      <c r="D6" s="19">
        <f t="shared" ref="D6:Y6" si="1">sum(D7:D9)</f>
        <v>16010000</v>
      </c>
      <c r="E6" s="19">
        <f t="shared" si="1"/>
        <v>5000000</v>
      </c>
      <c r="F6" s="19">
        <f t="shared" si="1"/>
        <v>2830000</v>
      </c>
      <c r="G6" s="19">
        <f t="shared" si="1"/>
        <v>800000</v>
      </c>
      <c r="H6" s="19">
        <f t="shared" si="1"/>
        <v>700000</v>
      </c>
      <c r="I6" s="19">
        <f t="shared" si="1"/>
        <v>8051211</v>
      </c>
      <c r="J6" s="19">
        <f t="shared" si="1"/>
        <v>33391211</v>
      </c>
      <c r="K6" s="19">
        <f t="shared" si="1"/>
        <v>75</v>
      </c>
      <c r="L6" s="19">
        <f t="shared" si="1"/>
        <v>33867044.33</v>
      </c>
      <c r="M6" s="19">
        <f t="shared" si="1"/>
        <v>19010000</v>
      </c>
      <c r="N6" s="19">
        <f t="shared" si="1"/>
        <v>280000</v>
      </c>
      <c r="O6" s="19">
        <f t="shared" si="1"/>
        <v>3326750</v>
      </c>
      <c r="P6" s="19">
        <f t="shared" si="1"/>
        <v>570300</v>
      </c>
      <c r="Q6" s="19">
        <f t="shared" si="1"/>
        <v>190100</v>
      </c>
      <c r="R6" s="19">
        <f t="shared" si="1"/>
        <v>4367150</v>
      </c>
      <c r="S6" s="19">
        <f t="shared" si="1"/>
        <v>1520800</v>
      </c>
      <c r="T6" s="19">
        <f t="shared" si="1"/>
        <v>285150</v>
      </c>
      <c r="U6" s="19">
        <f t="shared" si="1"/>
        <v>190100</v>
      </c>
      <c r="V6" s="19">
        <f t="shared" si="1"/>
        <v>1996050</v>
      </c>
      <c r="W6" s="19">
        <f t="shared" si="1"/>
        <v>-173147.7833</v>
      </c>
      <c r="X6" s="19">
        <f t="shared" si="1"/>
        <v>100000</v>
      </c>
      <c r="Y6" s="19">
        <f t="shared" si="1"/>
        <v>31944142.12</v>
      </c>
      <c r="Z6" s="20"/>
      <c r="AA6" s="21"/>
    </row>
    <row r="7">
      <c r="A7" s="22" t="s">
        <v>32</v>
      </c>
      <c r="B7" s="23" t="s">
        <v>33</v>
      </c>
      <c r="C7" s="24" t="s">
        <v>34</v>
      </c>
      <c r="D7" s="25">
        <v>5010000.0</v>
      </c>
      <c r="E7" s="25">
        <v>2000000.0</v>
      </c>
      <c r="F7" s="25">
        <v>730000.0</v>
      </c>
      <c r="G7" s="25">
        <v>300000.0</v>
      </c>
      <c r="H7" s="25">
        <v>300000.0</v>
      </c>
      <c r="I7" s="25">
        <v>5041211.0</v>
      </c>
      <c r="J7" s="25">
        <f t="shared" ref="J7:J9" si="2">sum(D7:I7)</f>
        <v>13381211</v>
      </c>
      <c r="K7" s="25">
        <v>26.0</v>
      </c>
      <c r="L7" s="25">
        <f>J7/26*K7</f>
        <v>13381211</v>
      </c>
      <c r="M7" s="25">
        <v>5010000.0</v>
      </c>
      <c r="N7" s="26"/>
      <c r="O7" s="25">
        <f t="shared" ref="O7:O9" si="3">M7*0.175</f>
        <v>876750</v>
      </c>
      <c r="P7" s="25">
        <f t="shared" ref="P7:P9" si="4">M7*0.03</f>
        <v>150300</v>
      </c>
      <c r="Q7" s="25">
        <f t="shared" ref="Q7:Q9" si="5">M7*0.01</f>
        <v>50100</v>
      </c>
      <c r="R7" s="25">
        <f t="shared" ref="R7:R9" si="6">sum(N7:Q7)</f>
        <v>1077150</v>
      </c>
      <c r="S7" s="25">
        <f t="shared" ref="S7:S9" si="7">M7*0.08</f>
        <v>400800</v>
      </c>
      <c r="T7" s="25">
        <f t="shared" ref="T7:T9" si="8">M7*0.015</f>
        <v>75150</v>
      </c>
      <c r="U7" s="25">
        <f t="shared" ref="U7:U9" si="9">M7*0.01</f>
        <v>50100</v>
      </c>
      <c r="V7" s="25">
        <f t="shared" ref="V7:V9" si="10">sum(S7:U7)</f>
        <v>526050</v>
      </c>
      <c r="W7" s="25">
        <f t="shared" ref="W7:W9" si="11">(L7-F7-G7-H7-11000000)*0.05</f>
        <v>52560.55</v>
      </c>
      <c r="X7" s="26"/>
      <c r="Y7" s="25">
        <f t="shared" ref="Y7:Y9" si="12">L7-V7-W7-X7</f>
        <v>12802600.45</v>
      </c>
      <c r="Z7" s="27"/>
      <c r="AA7" s="14"/>
    </row>
    <row r="8">
      <c r="A8" s="22" t="s">
        <v>35</v>
      </c>
      <c r="B8" s="23" t="s">
        <v>36</v>
      </c>
      <c r="C8" s="24" t="s">
        <v>37</v>
      </c>
      <c r="D8" s="25">
        <v>6000000.0</v>
      </c>
      <c r="E8" s="25">
        <v>2000000.0</v>
      </c>
      <c r="F8" s="25">
        <v>1200000.0</v>
      </c>
      <c r="G8" s="25">
        <v>300000.0</v>
      </c>
      <c r="H8" s="25">
        <v>250000.0</v>
      </c>
      <c r="I8" s="25">
        <v>1670000.0</v>
      </c>
      <c r="J8" s="25">
        <f t="shared" si="2"/>
        <v>11420000</v>
      </c>
      <c r="K8" s="25">
        <v>25.0</v>
      </c>
      <c r="L8" s="25">
        <f t="shared" ref="L8:L9" si="13">J8/24*K8</f>
        <v>11895833.33</v>
      </c>
      <c r="M8" s="25">
        <f t="shared" ref="M8:M9" si="14">Sum(D8:E8)</f>
        <v>8000000</v>
      </c>
      <c r="N8" s="25">
        <f t="shared" ref="N8:N9" si="15">M8*0.02</f>
        <v>160000</v>
      </c>
      <c r="O8" s="25">
        <f t="shared" si="3"/>
        <v>1400000</v>
      </c>
      <c r="P8" s="25">
        <f t="shared" si="4"/>
        <v>240000</v>
      </c>
      <c r="Q8" s="25">
        <f t="shared" si="5"/>
        <v>80000</v>
      </c>
      <c r="R8" s="25">
        <f t="shared" si="6"/>
        <v>1880000</v>
      </c>
      <c r="S8" s="25">
        <f t="shared" si="7"/>
        <v>640000</v>
      </c>
      <c r="T8" s="25">
        <f t="shared" si="8"/>
        <v>120000</v>
      </c>
      <c r="U8" s="25">
        <f t="shared" si="9"/>
        <v>80000</v>
      </c>
      <c r="V8" s="25">
        <f t="shared" si="10"/>
        <v>840000</v>
      </c>
      <c r="W8" s="25">
        <f t="shared" si="11"/>
        <v>-42708.33333</v>
      </c>
      <c r="X8" s="25">
        <v>100000.0</v>
      </c>
      <c r="Y8" s="25">
        <f t="shared" si="12"/>
        <v>10998541.67</v>
      </c>
      <c r="Z8" s="27"/>
      <c r="AA8" s="14"/>
    </row>
    <row r="9">
      <c r="A9" s="22" t="s">
        <v>38</v>
      </c>
      <c r="B9" s="23" t="s">
        <v>39</v>
      </c>
      <c r="C9" s="24" t="s">
        <v>40</v>
      </c>
      <c r="D9" s="25">
        <v>5000000.0</v>
      </c>
      <c r="E9" s="25">
        <v>1000000.0</v>
      </c>
      <c r="F9" s="25">
        <v>900000.0</v>
      </c>
      <c r="G9" s="25">
        <v>200000.0</v>
      </c>
      <c r="H9" s="25">
        <v>150000.0</v>
      </c>
      <c r="I9" s="25">
        <v>1340000.0</v>
      </c>
      <c r="J9" s="25">
        <f t="shared" si="2"/>
        <v>8590000</v>
      </c>
      <c r="K9" s="25">
        <v>24.0</v>
      </c>
      <c r="L9" s="25">
        <f t="shared" si="13"/>
        <v>8590000</v>
      </c>
      <c r="M9" s="25">
        <f t="shared" si="14"/>
        <v>6000000</v>
      </c>
      <c r="N9" s="25">
        <f t="shared" si="15"/>
        <v>120000</v>
      </c>
      <c r="O9" s="25">
        <f t="shared" si="3"/>
        <v>1050000</v>
      </c>
      <c r="P9" s="25">
        <f t="shared" si="4"/>
        <v>180000</v>
      </c>
      <c r="Q9" s="25">
        <f t="shared" si="5"/>
        <v>60000</v>
      </c>
      <c r="R9" s="25">
        <f t="shared" si="6"/>
        <v>1410000</v>
      </c>
      <c r="S9" s="25">
        <f t="shared" si="7"/>
        <v>480000</v>
      </c>
      <c r="T9" s="25">
        <f t="shared" si="8"/>
        <v>90000</v>
      </c>
      <c r="U9" s="25">
        <f t="shared" si="9"/>
        <v>60000</v>
      </c>
      <c r="V9" s="25">
        <f t="shared" si="10"/>
        <v>630000</v>
      </c>
      <c r="W9" s="25">
        <f t="shared" si="11"/>
        <v>-183000</v>
      </c>
      <c r="X9" s="26"/>
      <c r="Y9" s="25">
        <f t="shared" si="12"/>
        <v>8143000</v>
      </c>
      <c r="Z9" s="27"/>
      <c r="AA9" s="14"/>
    </row>
    <row r="10">
      <c r="A10" s="22" t="s">
        <v>41</v>
      </c>
      <c r="B10" s="27"/>
      <c r="C10" s="27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7"/>
      <c r="AA10" s="14"/>
    </row>
    <row r="11">
      <c r="A11" s="17" t="s">
        <v>42</v>
      </c>
      <c r="B11" s="18" t="s">
        <v>43</v>
      </c>
      <c r="C11" s="3"/>
      <c r="D11" s="19">
        <f t="shared" ref="D11:Y11" si="16">sum(D12:D21)</f>
        <v>44000000</v>
      </c>
      <c r="E11" s="19">
        <f t="shared" si="16"/>
        <v>1200000</v>
      </c>
      <c r="F11" s="19">
        <f t="shared" si="16"/>
        <v>6150000</v>
      </c>
      <c r="G11" s="19">
        <f t="shared" si="16"/>
        <v>2050000</v>
      </c>
      <c r="H11" s="19">
        <f t="shared" si="16"/>
        <v>1100000</v>
      </c>
      <c r="I11" s="19">
        <f t="shared" si="16"/>
        <v>10250000</v>
      </c>
      <c r="J11" s="19">
        <f t="shared" si="16"/>
        <v>64750000</v>
      </c>
      <c r="K11" s="19">
        <f t="shared" si="16"/>
        <v>238</v>
      </c>
      <c r="L11" s="19">
        <f t="shared" si="16"/>
        <v>64462500</v>
      </c>
      <c r="M11" s="19">
        <f t="shared" si="16"/>
        <v>45200000</v>
      </c>
      <c r="N11" s="19">
        <f t="shared" si="16"/>
        <v>904000</v>
      </c>
      <c r="O11" s="19">
        <f t="shared" si="16"/>
        <v>7910000</v>
      </c>
      <c r="P11" s="19">
        <f t="shared" si="16"/>
        <v>1356000</v>
      </c>
      <c r="Q11" s="19">
        <f t="shared" si="16"/>
        <v>452000</v>
      </c>
      <c r="R11" s="19">
        <f t="shared" si="16"/>
        <v>10622000</v>
      </c>
      <c r="S11" s="19">
        <f t="shared" si="16"/>
        <v>3616000</v>
      </c>
      <c r="T11" s="19">
        <f t="shared" si="16"/>
        <v>678000</v>
      </c>
      <c r="U11" s="19">
        <f t="shared" si="16"/>
        <v>452000</v>
      </c>
      <c r="V11" s="19">
        <f t="shared" si="16"/>
        <v>4746000</v>
      </c>
      <c r="W11" s="19">
        <f t="shared" si="16"/>
        <v>0</v>
      </c>
      <c r="X11" s="19">
        <f t="shared" si="16"/>
        <v>1500000</v>
      </c>
      <c r="Y11" s="19">
        <f t="shared" si="16"/>
        <v>58216500</v>
      </c>
      <c r="Z11" s="20"/>
      <c r="AA11" s="21"/>
    </row>
    <row r="12">
      <c r="A12" s="22" t="s">
        <v>32</v>
      </c>
      <c r="B12" s="23" t="s">
        <v>44</v>
      </c>
      <c r="C12" s="24" t="s">
        <v>45</v>
      </c>
      <c r="D12" s="25">
        <v>5300000.0</v>
      </c>
      <c r="E12" s="25">
        <v>1200000.0</v>
      </c>
      <c r="F12" s="25">
        <v>750000.0</v>
      </c>
      <c r="G12" s="25">
        <v>250000.0</v>
      </c>
      <c r="H12" s="25">
        <v>200000.0</v>
      </c>
      <c r="I12" s="25">
        <v>1250000.0</v>
      </c>
      <c r="J12" s="25">
        <f t="shared" ref="J12:J21" si="17">sum(D12:I12)</f>
        <v>8950000</v>
      </c>
      <c r="K12" s="25">
        <v>26.0</v>
      </c>
      <c r="L12" s="25">
        <f t="shared" ref="L12:L21" si="18">J12/24*K12</f>
        <v>9695833.333</v>
      </c>
      <c r="M12" s="25">
        <f t="shared" ref="M12:M21" si="19">sum(D12:E12)</f>
        <v>6500000</v>
      </c>
      <c r="N12" s="25">
        <f t="shared" ref="N12:N21" si="20">M12*0.02</f>
        <v>130000</v>
      </c>
      <c r="O12" s="25">
        <f t="shared" ref="O12:O21" si="21">M12*0.175</f>
        <v>1137500</v>
      </c>
      <c r="P12" s="25">
        <f t="shared" ref="P12:P21" si="22">M12*0.03</f>
        <v>195000</v>
      </c>
      <c r="Q12" s="25">
        <f t="shared" ref="Q12:Q21" si="23">M12*0.01</f>
        <v>65000</v>
      </c>
      <c r="R12" s="25">
        <f t="shared" ref="R12:R21" si="24">sum(N12:Q12)</f>
        <v>1527500</v>
      </c>
      <c r="S12" s="25">
        <f t="shared" ref="S12:S21" si="25">M12*0.08</f>
        <v>520000</v>
      </c>
      <c r="T12" s="25">
        <f t="shared" ref="T12:T21" si="26">M12*0.015</f>
        <v>97500</v>
      </c>
      <c r="U12" s="25">
        <f t="shared" ref="U12:U21" si="27">M12*0.01</f>
        <v>65000</v>
      </c>
      <c r="V12" s="25">
        <f t="shared" ref="V12:V21" si="28">sum(S12:U12)</f>
        <v>682500</v>
      </c>
      <c r="W12" s="26"/>
      <c r="X12" s="26"/>
      <c r="Y12" s="25">
        <f t="shared" ref="Y12:Y21" si="29">L12-V12-W12-X12</f>
        <v>9013333.333</v>
      </c>
      <c r="Z12" s="27"/>
      <c r="AA12" s="14"/>
    </row>
    <row r="13">
      <c r="A13" s="22" t="s">
        <v>35</v>
      </c>
      <c r="B13" s="23" t="s">
        <v>46</v>
      </c>
      <c r="C13" s="24" t="s">
        <v>47</v>
      </c>
      <c r="D13" s="25">
        <v>4300000.0</v>
      </c>
      <c r="E13" s="26"/>
      <c r="F13" s="25">
        <v>600000.0</v>
      </c>
      <c r="G13" s="25">
        <v>200000.0</v>
      </c>
      <c r="H13" s="25">
        <v>100000.0</v>
      </c>
      <c r="I13" s="25">
        <v>1000000.0</v>
      </c>
      <c r="J13" s="25">
        <f t="shared" si="17"/>
        <v>6200000</v>
      </c>
      <c r="K13" s="25">
        <v>24.0</v>
      </c>
      <c r="L13" s="25">
        <f t="shared" si="18"/>
        <v>6200000</v>
      </c>
      <c r="M13" s="25">
        <f t="shared" si="19"/>
        <v>4300000</v>
      </c>
      <c r="N13" s="25">
        <f t="shared" si="20"/>
        <v>86000</v>
      </c>
      <c r="O13" s="25">
        <f t="shared" si="21"/>
        <v>752500</v>
      </c>
      <c r="P13" s="25">
        <f t="shared" si="22"/>
        <v>129000</v>
      </c>
      <c r="Q13" s="25">
        <f t="shared" si="23"/>
        <v>43000</v>
      </c>
      <c r="R13" s="25">
        <f t="shared" si="24"/>
        <v>1010500</v>
      </c>
      <c r="S13" s="25">
        <f t="shared" si="25"/>
        <v>344000</v>
      </c>
      <c r="T13" s="25">
        <f t="shared" si="26"/>
        <v>64500</v>
      </c>
      <c r="U13" s="25">
        <f t="shared" si="27"/>
        <v>43000</v>
      </c>
      <c r="V13" s="25">
        <f t="shared" si="28"/>
        <v>451500</v>
      </c>
      <c r="W13" s="26"/>
      <c r="X13" s="25">
        <v>200000.0</v>
      </c>
      <c r="Y13" s="25">
        <f t="shared" si="29"/>
        <v>5548500</v>
      </c>
      <c r="Z13" s="27"/>
      <c r="AA13" s="14"/>
    </row>
    <row r="14">
      <c r="A14" s="22" t="s">
        <v>38</v>
      </c>
      <c r="B14" s="23" t="s">
        <v>48</v>
      </c>
      <c r="C14" s="24" t="s">
        <v>47</v>
      </c>
      <c r="D14" s="25">
        <v>4300000.0</v>
      </c>
      <c r="E14" s="26"/>
      <c r="F14" s="25">
        <v>600000.0</v>
      </c>
      <c r="G14" s="25">
        <v>200000.0</v>
      </c>
      <c r="H14" s="25">
        <v>100000.0</v>
      </c>
      <c r="I14" s="25">
        <v>1000000.0</v>
      </c>
      <c r="J14" s="25">
        <f t="shared" si="17"/>
        <v>6200000</v>
      </c>
      <c r="K14" s="25">
        <v>22.0</v>
      </c>
      <c r="L14" s="25">
        <f t="shared" si="18"/>
        <v>5683333.333</v>
      </c>
      <c r="M14" s="25">
        <f t="shared" si="19"/>
        <v>4300000</v>
      </c>
      <c r="N14" s="25">
        <f t="shared" si="20"/>
        <v>86000</v>
      </c>
      <c r="O14" s="25">
        <f t="shared" si="21"/>
        <v>752500</v>
      </c>
      <c r="P14" s="25">
        <f t="shared" si="22"/>
        <v>129000</v>
      </c>
      <c r="Q14" s="25">
        <f t="shared" si="23"/>
        <v>43000</v>
      </c>
      <c r="R14" s="25">
        <f t="shared" si="24"/>
        <v>1010500</v>
      </c>
      <c r="S14" s="25">
        <f t="shared" si="25"/>
        <v>344000</v>
      </c>
      <c r="T14" s="25">
        <f t="shared" si="26"/>
        <v>64500</v>
      </c>
      <c r="U14" s="25">
        <f t="shared" si="27"/>
        <v>43000</v>
      </c>
      <c r="V14" s="25">
        <f t="shared" si="28"/>
        <v>451500</v>
      </c>
      <c r="W14" s="26"/>
      <c r="X14" s="26"/>
      <c r="Y14" s="25">
        <f t="shared" si="29"/>
        <v>5231833.333</v>
      </c>
      <c r="Z14" s="27"/>
      <c r="AA14" s="14"/>
    </row>
    <row r="15">
      <c r="A15" s="22" t="s">
        <v>49</v>
      </c>
      <c r="B15" s="23" t="s">
        <v>50</v>
      </c>
      <c r="C15" s="24" t="s">
        <v>47</v>
      </c>
      <c r="D15" s="25">
        <v>4300000.0</v>
      </c>
      <c r="E15" s="26"/>
      <c r="F15" s="25">
        <v>600000.0</v>
      </c>
      <c r="G15" s="25">
        <v>200000.0</v>
      </c>
      <c r="H15" s="25">
        <v>100000.0</v>
      </c>
      <c r="I15" s="25">
        <v>1000000.0</v>
      </c>
      <c r="J15" s="25">
        <f t="shared" si="17"/>
        <v>6200000</v>
      </c>
      <c r="K15" s="25">
        <v>21.0</v>
      </c>
      <c r="L15" s="25">
        <f t="shared" si="18"/>
        <v>5425000</v>
      </c>
      <c r="M15" s="25">
        <f t="shared" si="19"/>
        <v>4300000</v>
      </c>
      <c r="N15" s="25">
        <f t="shared" si="20"/>
        <v>86000</v>
      </c>
      <c r="O15" s="25">
        <f t="shared" si="21"/>
        <v>752500</v>
      </c>
      <c r="P15" s="25">
        <f t="shared" si="22"/>
        <v>129000</v>
      </c>
      <c r="Q15" s="25">
        <f t="shared" si="23"/>
        <v>43000</v>
      </c>
      <c r="R15" s="25">
        <f t="shared" si="24"/>
        <v>1010500</v>
      </c>
      <c r="S15" s="25">
        <f t="shared" si="25"/>
        <v>344000</v>
      </c>
      <c r="T15" s="25">
        <f t="shared" si="26"/>
        <v>64500</v>
      </c>
      <c r="U15" s="25">
        <f t="shared" si="27"/>
        <v>43000</v>
      </c>
      <c r="V15" s="25">
        <f t="shared" si="28"/>
        <v>451500</v>
      </c>
      <c r="W15" s="26"/>
      <c r="X15" s="25">
        <v>100000.0</v>
      </c>
      <c r="Y15" s="25">
        <f t="shared" si="29"/>
        <v>4873500</v>
      </c>
      <c r="Z15" s="27"/>
      <c r="AA15" s="14"/>
    </row>
    <row r="16">
      <c r="A16" s="22" t="s">
        <v>51</v>
      </c>
      <c r="B16" s="23" t="s">
        <v>52</v>
      </c>
      <c r="C16" s="24" t="s">
        <v>47</v>
      </c>
      <c r="D16" s="25">
        <v>4300000.0</v>
      </c>
      <c r="E16" s="26"/>
      <c r="F16" s="25">
        <v>600000.0</v>
      </c>
      <c r="G16" s="25">
        <v>200000.0</v>
      </c>
      <c r="H16" s="25">
        <v>100000.0</v>
      </c>
      <c r="I16" s="25">
        <v>1000000.0</v>
      </c>
      <c r="J16" s="25">
        <f t="shared" si="17"/>
        <v>6200000</v>
      </c>
      <c r="K16" s="25">
        <v>22.0</v>
      </c>
      <c r="L16" s="25">
        <f t="shared" si="18"/>
        <v>5683333.333</v>
      </c>
      <c r="M16" s="25">
        <f t="shared" si="19"/>
        <v>4300000</v>
      </c>
      <c r="N16" s="25">
        <f t="shared" si="20"/>
        <v>86000</v>
      </c>
      <c r="O16" s="25">
        <f t="shared" si="21"/>
        <v>752500</v>
      </c>
      <c r="P16" s="25">
        <f t="shared" si="22"/>
        <v>129000</v>
      </c>
      <c r="Q16" s="25">
        <f t="shared" si="23"/>
        <v>43000</v>
      </c>
      <c r="R16" s="25">
        <f t="shared" si="24"/>
        <v>1010500</v>
      </c>
      <c r="S16" s="25">
        <f t="shared" si="25"/>
        <v>344000</v>
      </c>
      <c r="T16" s="25">
        <f t="shared" si="26"/>
        <v>64500</v>
      </c>
      <c r="U16" s="25">
        <f t="shared" si="27"/>
        <v>43000</v>
      </c>
      <c r="V16" s="25">
        <f t="shared" si="28"/>
        <v>451500</v>
      </c>
      <c r="W16" s="26"/>
      <c r="X16" s="25">
        <v>750000.0</v>
      </c>
      <c r="Y16" s="25">
        <f t="shared" si="29"/>
        <v>4481833.333</v>
      </c>
      <c r="Z16" s="27"/>
      <c r="AA16" s="14"/>
    </row>
    <row r="17">
      <c r="A17" s="22" t="s">
        <v>53</v>
      </c>
      <c r="B17" s="23" t="s">
        <v>54</v>
      </c>
      <c r="C17" s="24" t="s">
        <v>47</v>
      </c>
      <c r="D17" s="25">
        <v>4300000.0</v>
      </c>
      <c r="E17" s="26"/>
      <c r="F17" s="25">
        <v>600000.0</v>
      </c>
      <c r="G17" s="25">
        <v>200000.0</v>
      </c>
      <c r="H17" s="25">
        <v>100000.0</v>
      </c>
      <c r="I17" s="25">
        <v>1000000.0</v>
      </c>
      <c r="J17" s="25">
        <f t="shared" si="17"/>
        <v>6200000</v>
      </c>
      <c r="K17" s="25">
        <v>26.0</v>
      </c>
      <c r="L17" s="25">
        <f t="shared" si="18"/>
        <v>6716666.667</v>
      </c>
      <c r="M17" s="25">
        <f t="shared" si="19"/>
        <v>4300000</v>
      </c>
      <c r="N17" s="25">
        <f t="shared" si="20"/>
        <v>86000</v>
      </c>
      <c r="O17" s="25">
        <f t="shared" si="21"/>
        <v>752500</v>
      </c>
      <c r="P17" s="25">
        <f t="shared" si="22"/>
        <v>129000</v>
      </c>
      <c r="Q17" s="25">
        <f t="shared" si="23"/>
        <v>43000</v>
      </c>
      <c r="R17" s="25">
        <f t="shared" si="24"/>
        <v>1010500</v>
      </c>
      <c r="S17" s="25">
        <f t="shared" si="25"/>
        <v>344000</v>
      </c>
      <c r="T17" s="25">
        <f t="shared" si="26"/>
        <v>64500</v>
      </c>
      <c r="U17" s="25">
        <f t="shared" si="27"/>
        <v>43000</v>
      </c>
      <c r="V17" s="25">
        <f t="shared" si="28"/>
        <v>451500</v>
      </c>
      <c r="W17" s="26"/>
      <c r="X17" s="26"/>
      <c r="Y17" s="25">
        <f t="shared" si="29"/>
        <v>6265166.667</v>
      </c>
      <c r="Z17" s="27"/>
      <c r="AA17" s="14"/>
    </row>
    <row r="18">
      <c r="A18" s="22" t="s">
        <v>55</v>
      </c>
      <c r="B18" s="23" t="s">
        <v>56</v>
      </c>
      <c r="C18" s="24" t="s">
        <v>47</v>
      </c>
      <c r="D18" s="25">
        <v>4300000.0</v>
      </c>
      <c r="E18" s="26"/>
      <c r="F18" s="25">
        <v>600000.0</v>
      </c>
      <c r="G18" s="25">
        <v>200000.0</v>
      </c>
      <c r="H18" s="25">
        <v>100000.0</v>
      </c>
      <c r="I18" s="25">
        <v>1000000.0</v>
      </c>
      <c r="J18" s="25">
        <f t="shared" si="17"/>
        <v>6200000</v>
      </c>
      <c r="K18" s="25">
        <v>25.0</v>
      </c>
      <c r="L18" s="25">
        <f t="shared" si="18"/>
        <v>6458333.333</v>
      </c>
      <c r="M18" s="25">
        <f t="shared" si="19"/>
        <v>4300000</v>
      </c>
      <c r="N18" s="25">
        <f t="shared" si="20"/>
        <v>86000</v>
      </c>
      <c r="O18" s="25">
        <f t="shared" si="21"/>
        <v>752500</v>
      </c>
      <c r="P18" s="25">
        <f t="shared" si="22"/>
        <v>129000</v>
      </c>
      <c r="Q18" s="25">
        <f t="shared" si="23"/>
        <v>43000</v>
      </c>
      <c r="R18" s="25">
        <f t="shared" si="24"/>
        <v>1010500</v>
      </c>
      <c r="S18" s="25">
        <f t="shared" si="25"/>
        <v>344000</v>
      </c>
      <c r="T18" s="25">
        <f t="shared" si="26"/>
        <v>64500</v>
      </c>
      <c r="U18" s="25">
        <f t="shared" si="27"/>
        <v>43000</v>
      </c>
      <c r="V18" s="25">
        <f t="shared" si="28"/>
        <v>451500</v>
      </c>
      <c r="W18" s="26"/>
      <c r="X18" s="25">
        <v>200000.0</v>
      </c>
      <c r="Y18" s="25">
        <f t="shared" si="29"/>
        <v>5806833.333</v>
      </c>
      <c r="Z18" s="27"/>
      <c r="AA18" s="14"/>
    </row>
    <row r="19">
      <c r="A19" s="22" t="s">
        <v>57</v>
      </c>
      <c r="B19" s="23" t="s">
        <v>48</v>
      </c>
      <c r="C19" s="24" t="s">
        <v>47</v>
      </c>
      <c r="D19" s="25">
        <v>4300000.0</v>
      </c>
      <c r="E19" s="26"/>
      <c r="F19" s="25">
        <v>600000.0</v>
      </c>
      <c r="G19" s="25">
        <v>200000.0</v>
      </c>
      <c r="H19" s="25">
        <v>100000.0</v>
      </c>
      <c r="I19" s="25">
        <v>1000000.0</v>
      </c>
      <c r="J19" s="25">
        <f t="shared" si="17"/>
        <v>6200000</v>
      </c>
      <c r="K19" s="25">
        <v>22.0</v>
      </c>
      <c r="L19" s="25">
        <f t="shared" si="18"/>
        <v>5683333.333</v>
      </c>
      <c r="M19" s="25">
        <f t="shared" si="19"/>
        <v>4300000</v>
      </c>
      <c r="N19" s="25">
        <f t="shared" si="20"/>
        <v>86000</v>
      </c>
      <c r="O19" s="25">
        <f t="shared" si="21"/>
        <v>752500</v>
      </c>
      <c r="P19" s="25">
        <f t="shared" si="22"/>
        <v>129000</v>
      </c>
      <c r="Q19" s="25">
        <f t="shared" si="23"/>
        <v>43000</v>
      </c>
      <c r="R19" s="25">
        <f t="shared" si="24"/>
        <v>1010500</v>
      </c>
      <c r="S19" s="25">
        <f t="shared" si="25"/>
        <v>344000</v>
      </c>
      <c r="T19" s="25">
        <f t="shared" si="26"/>
        <v>64500</v>
      </c>
      <c r="U19" s="25">
        <f t="shared" si="27"/>
        <v>43000</v>
      </c>
      <c r="V19" s="25">
        <f t="shared" si="28"/>
        <v>451500</v>
      </c>
      <c r="W19" s="26"/>
      <c r="X19" s="26"/>
      <c r="Y19" s="25">
        <f t="shared" si="29"/>
        <v>5231833.333</v>
      </c>
      <c r="Z19" s="27"/>
      <c r="AA19" s="14"/>
    </row>
    <row r="20">
      <c r="A20" s="22" t="s">
        <v>32</v>
      </c>
      <c r="B20" s="23" t="s">
        <v>58</v>
      </c>
      <c r="C20" s="24" t="s">
        <v>47</v>
      </c>
      <c r="D20" s="25">
        <v>4300000.0</v>
      </c>
      <c r="E20" s="26"/>
      <c r="F20" s="25">
        <v>600000.0</v>
      </c>
      <c r="G20" s="25">
        <v>200000.0</v>
      </c>
      <c r="H20" s="25">
        <v>100000.0</v>
      </c>
      <c r="I20" s="25">
        <v>1000000.0</v>
      </c>
      <c r="J20" s="25">
        <f t="shared" si="17"/>
        <v>6200000</v>
      </c>
      <c r="K20" s="25">
        <v>24.0</v>
      </c>
      <c r="L20" s="25">
        <f t="shared" si="18"/>
        <v>6200000</v>
      </c>
      <c r="M20" s="25">
        <f t="shared" si="19"/>
        <v>4300000</v>
      </c>
      <c r="N20" s="25">
        <f t="shared" si="20"/>
        <v>86000</v>
      </c>
      <c r="O20" s="25">
        <f t="shared" si="21"/>
        <v>752500</v>
      </c>
      <c r="P20" s="25">
        <f t="shared" si="22"/>
        <v>129000</v>
      </c>
      <c r="Q20" s="25">
        <f t="shared" si="23"/>
        <v>43000</v>
      </c>
      <c r="R20" s="25">
        <f t="shared" si="24"/>
        <v>1010500</v>
      </c>
      <c r="S20" s="25">
        <f t="shared" si="25"/>
        <v>344000</v>
      </c>
      <c r="T20" s="25">
        <f t="shared" si="26"/>
        <v>64500</v>
      </c>
      <c r="U20" s="25">
        <f t="shared" si="27"/>
        <v>43000</v>
      </c>
      <c r="V20" s="25">
        <f t="shared" si="28"/>
        <v>451500</v>
      </c>
      <c r="W20" s="26"/>
      <c r="X20" s="26"/>
      <c r="Y20" s="25">
        <f t="shared" si="29"/>
        <v>5748500</v>
      </c>
      <c r="Z20" s="27"/>
      <c r="AA20" s="14"/>
    </row>
    <row r="21">
      <c r="A21" s="22" t="s">
        <v>35</v>
      </c>
      <c r="B21" s="23" t="s">
        <v>59</v>
      </c>
      <c r="C21" s="24" t="s">
        <v>47</v>
      </c>
      <c r="D21" s="25">
        <v>4300000.0</v>
      </c>
      <c r="E21" s="26"/>
      <c r="F21" s="25">
        <v>600000.0</v>
      </c>
      <c r="G21" s="25">
        <v>200000.0</v>
      </c>
      <c r="H21" s="25">
        <v>100000.0</v>
      </c>
      <c r="I21" s="25">
        <v>1000000.0</v>
      </c>
      <c r="J21" s="25">
        <f t="shared" si="17"/>
        <v>6200000</v>
      </c>
      <c r="K21" s="25">
        <v>26.0</v>
      </c>
      <c r="L21" s="25">
        <f t="shared" si="18"/>
        <v>6716666.667</v>
      </c>
      <c r="M21" s="25">
        <f t="shared" si="19"/>
        <v>4300000</v>
      </c>
      <c r="N21" s="25">
        <f t="shared" si="20"/>
        <v>86000</v>
      </c>
      <c r="O21" s="25">
        <f t="shared" si="21"/>
        <v>752500</v>
      </c>
      <c r="P21" s="25">
        <f t="shared" si="22"/>
        <v>129000</v>
      </c>
      <c r="Q21" s="25">
        <f t="shared" si="23"/>
        <v>43000</v>
      </c>
      <c r="R21" s="25">
        <f t="shared" si="24"/>
        <v>1010500</v>
      </c>
      <c r="S21" s="25">
        <f t="shared" si="25"/>
        <v>344000</v>
      </c>
      <c r="T21" s="25">
        <f t="shared" si="26"/>
        <v>64500</v>
      </c>
      <c r="U21" s="25">
        <f t="shared" si="27"/>
        <v>43000</v>
      </c>
      <c r="V21" s="25">
        <f t="shared" si="28"/>
        <v>451500</v>
      </c>
      <c r="W21" s="26"/>
      <c r="X21" s="25">
        <v>250000.0</v>
      </c>
      <c r="Y21" s="25">
        <f t="shared" si="29"/>
        <v>6015166.667</v>
      </c>
      <c r="Z21" s="27"/>
      <c r="AA21" s="14"/>
    </row>
    <row r="22">
      <c r="A22" s="22" t="s">
        <v>41</v>
      </c>
      <c r="B22" s="27"/>
      <c r="C22" s="27"/>
      <c r="D22" s="26"/>
      <c r="E22" s="26"/>
      <c r="F22" s="26"/>
      <c r="G22" s="26"/>
      <c r="H22" s="26"/>
      <c r="I22" s="26"/>
      <c r="J22" s="26"/>
      <c r="K22" s="14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7"/>
      <c r="AA22" s="14"/>
    </row>
    <row r="23">
      <c r="A23" s="17" t="s">
        <v>60</v>
      </c>
      <c r="B23" s="18" t="s">
        <v>61</v>
      </c>
      <c r="C23" s="3"/>
      <c r="D23" s="19">
        <f t="shared" ref="D23:K23" si="30">sum(D24:D33)</f>
        <v>44000000</v>
      </c>
      <c r="E23" s="19">
        <f t="shared" si="30"/>
        <v>1200000</v>
      </c>
      <c r="F23" s="19">
        <f t="shared" si="30"/>
        <v>6150000</v>
      </c>
      <c r="G23" s="19">
        <f t="shared" si="30"/>
        <v>2050000</v>
      </c>
      <c r="H23" s="19">
        <f t="shared" si="30"/>
        <v>1100000</v>
      </c>
      <c r="I23" s="19">
        <f t="shared" si="30"/>
        <v>10250000</v>
      </c>
      <c r="J23" s="19">
        <f t="shared" si="30"/>
        <v>64750000</v>
      </c>
      <c r="K23" s="19">
        <f t="shared" si="30"/>
        <v>239</v>
      </c>
      <c r="L23" s="28"/>
      <c r="M23" s="19">
        <f t="shared" ref="M23:Y23" si="31">sum(M24:M33)</f>
        <v>45200000</v>
      </c>
      <c r="N23" s="19">
        <f t="shared" si="31"/>
        <v>904000</v>
      </c>
      <c r="O23" s="19">
        <f t="shared" si="31"/>
        <v>7910000</v>
      </c>
      <c r="P23" s="19">
        <f t="shared" si="31"/>
        <v>1356000</v>
      </c>
      <c r="Q23" s="19">
        <f t="shared" si="31"/>
        <v>452000</v>
      </c>
      <c r="R23" s="19">
        <f t="shared" si="31"/>
        <v>10622000</v>
      </c>
      <c r="S23" s="19">
        <f t="shared" si="31"/>
        <v>3616000</v>
      </c>
      <c r="T23" s="19">
        <f t="shared" si="31"/>
        <v>678000</v>
      </c>
      <c r="U23" s="19">
        <f t="shared" si="31"/>
        <v>452000</v>
      </c>
      <c r="V23" s="19">
        <f t="shared" si="31"/>
        <v>4746000</v>
      </c>
      <c r="W23" s="19">
        <f t="shared" si="31"/>
        <v>0</v>
      </c>
      <c r="X23" s="19">
        <f t="shared" si="31"/>
        <v>1800000</v>
      </c>
      <c r="Y23" s="19">
        <f t="shared" si="31"/>
        <v>57945666.67</v>
      </c>
      <c r="Z23" s="20"/>
      <c r="AA23" s="21"/>
    </row>
    <row r="24">
      <c r="A24" s="22" t="s">
        <v>32</v>
      </c>
      <c r="B24" s="23" t="s">
        <v>62</v>
      </c>
      <c r="C24" s="24" t="s">
        <v>45</v>
      </c>
      <c r="D24" s="25">
        <v>5300000.0</v>
      </c>
      <c r="E24" s="25">
        <v>1200000.0</v>
      </c>
      <c r="F24" s="25">
        <v>750000.0</v>
      </c>
      <c r="G24" s="25">
        <v>250000.0</v>
      </c>
      <c r="H24" s="25">
        <v>200000.0</v>
      </c>
      <c r="I24" s="25">
        <v>1250000.0</v>
      </c>
      <c r="J24" s="25">
        <f t="shared" ref="J24:J33" si="32">sum(D24:I24)</f>
        <v>8950000</v>
      </c>
      <c r="K24" s="25">
        <v>24.0</v>
      </c>
      <c r="L24" s="25">
        <f t="shared" ref="L24:L33" si="33">J24/24*K24</f>
        <v>8950000</v>
      </c>
      <c r="M24" s="25">
        <f t="shared" ref="M24:M33" si="34">sum(D24:E24)</f>
        <v>6500000</v>
      </c>
      <c r="N24" s="25">
        <f t="shared" ref="N24:N33" si="35">M24*0.02</f>
        <v>130000</v>
      </c>
      <c r="O24" s="25">
        <f t="shared" ref="O24:O33" si="36">M24*0.175</f>
        <v>1137500</v>
      </c>
      <c r="P24" s="25">
        <f t="shared" ref="P24:P33" si="37">M24*0.03</f>
        <v>195000</v>
      </c>
      <c r="Q24" s="25">
        <f t="shared" ref="Q24:Q33" si="38">M24*0.01</f>
        <v>65000</v>
      </c>
      <c r="R24" s="25">
        <f t="shared" ref="R24:R33" si="39">sum(N24:Q24)</f>
        <v>1527500</v>
      </c>
      <c r="S24" s="25">
        <f t="shared" ref="S24:S33" si="40">M24*0.08</f>
        <v>520000</v>
      </c>
      <c r="T24" s="25">
        <f t="shared" ref="T24:T33" si="41">M24*0.015</f>
        <v>97500</v>
      </c>
      <c r="U24" s="25">
        <f t="shared" ref="U24:U33" si="42">M24*0.01</f>
        <v>65000</v>
      </c>
      <c r="V24" s="25">
        <f t="shared" ref="V24:V33" si="43">sum(S24:U24)</f>
        <v>682500</v>
      </c>
      <c r="W24" s="26"/>
      <c r="X24" s="26"/>
      <c r="Y24" s="25">
        <f t="shared" ref="Y24:Y33" si="44">L24-V24-W24-X24</f>
        <v>8267500</v>
      </c>
      <c r="Z24" s="27"/>
      <c r="AA24" s="14"/>
    </row>
    <row r="25">
      <c r="A25" s="22" t="s">
        <v>35</v>
      </c>
      <c r="B25" s="23" t="s">
        <v>63</v>
      </c>
      <c r="C25" s="24" t="s">
        <v>47</v>
      </c>
      <c r="D25" s="25">
        <v>4300000.0</v>
      </c>
      <c r="E25" s="26"/>
      <c r="F25" s="25">
        <v>600000.0</v>
      </c>
      <c r="G25" s="25">
        <v>200000.0</v>
      </c>
      <c r="H25" s="25">
        <v>100000.0</v>
      </c>
      <c r="I25" s="25">
        <v>1000000.0</v>
      </c>
      <c r="J25" s="25">
        <f t="shared" si="32"/>
        <v>6200000</v>
      </c>
      <c r="K25" s="25">
        <v>26.0</v>
      </c>
      <c r="L25" s="25">
        <f t="shared" si="33"/>
        <v>6716666.667</v>
      </c>
      <c r="M25" s="25">
        <f t="shared" si="34"/>
        <v>4300000</v>
      </c>
      <c r="N25" s="25">
        <f t="shared" si="35"/>
        <v>86000</v>
      </c>
      <c r="O25" s="25">
        <f t="shared" si="36"/>
        <v>752500</v>
      </c>
      <c r="P25" s="25">
        <f t="shared" si="37"/>
        <v>129000</v>
      </c>
      <c r="Q25" s="25">
        <f t="shared" si="38"/>
        <v>43000</v>
      </c>
      <c r="R25" s="25">
        <f t="shared" si="39"/>
        <v>1010500</v>
      </c>
      <c r="S25" s="25">
        <f t="shared" si="40"/>
        <v>344000</v>
      </c>
      <c r="T25" s="25">
        <f t="shared" si="41"/>
        <v>64500</v>
      </c>
      <c r="U25" s="25">
        <f t="shared" si="42"/>
        <v>43000</v>
      </c>
      <c r="V25" s="25">
        <f t="shared" si="43"/>
        <v>451500</v>
      </c>
      <c r="W25" s="26"/>
      <c r="X25" s="25">
        <v>250000.0</v>
      </c>
      <c r="Y25" s="25">
        <f t="shared" si="44"/>
        <v>6015166.667</v>
      </c>
      <c r="Z25" s="27"/>
      <c r="AA25" s="14"/>
    </row>
    <row r="26">
      <c r="A26" s="22" t="s">
        <v>38</v>
      </c>
      <c r="B26" s="23" t="s">
        <v>64</v>
      </c>
      <c r="C26" s="24" t="s">
        <v>47</v>
      </c>
      <c r="D26" s="25">
        <v>4300000.0</v>
      </c>
      <c r="E26" s="26"/>
      <c r="F26" s="25">
        <v>600000.0</v>
      </c>
      <c r="G26" s="25">
        <v>200000.0</v>
      </c>
      <c r="H26" s="25">
        <v>100000.0</v>
      </c>
      <c r="I26" s="25">
        <v>1000000.0</v>
      </c>
      <c r="J26" s="25">
        <f t="shared" si="32"/>
        <v>6200000</v>
      </c>
      <c r="K26" s="25">
        <v>24.0</v>
      </c>
      <c r="L26" s="25">
        <f t="shared" si="33"/>
        <v>6200000</v>
      </c>
      <c r="M26" s="25">
        <f t="shared" si="34"/>
        <v>4300000</v>
      </c>
      <c r="N26" s="25">
        <f t="shared" si="35"/>
        <v>86000</v>
      </c>
      <c r="O26" s="25">
        <f t="shared" si="36"/>
        <v>752500</v>
      </c>
      <c r="P26" s="25">
        <f t="shared" si="37"/>
        <v>129000</v>
      </c>
      <c r="Q26" s="25">
        <f t="shared" si="38"/>
        <v>43000</v>
      </c>
      <c r="R26" s="25">
        <f t="shared" si="39"/>
        <v>1010500</v>
      </c>
      <c r="S26" s="25">
        <f t="shared" si="40"/>
        <v>344000</v>
      </c>
      <c r="T26" s="25">
        <f t="shared" si="41"/>
        <v>64500</v>
      </c>
      <c r="U26" s="25">
        <f t="shared" si="42"/>
        <v>43000</v>
      </c>
      <c r="V26" s="25">
        <f t="shared" si="43"/>
        <v>451500</v>
      </c>
      <c r="W26" s="26"/>
      <c r="X26" s="26"/>
      <c r="Y26" s="25">
        <f t="shared" si="44"/>
        <v>5748500</v>
      </c>
      <c r="Z26" s="27"/>
      <c r="AA26" s="14"/>
    </row>
    <row r="27">
      <c r="A27" s="22" t="s">
        <v>49</v>
      </c>
      <c r="B27" s="23" t="s">
        <v>65</v>
      </c>
      <c r="C27" s="24" t="s">
        <v>47</v>
      </c>
      <c r="D27" s="25">
        <v>4300000.0</v>
      </c>
      <c r="E27" s="26"/>
      <c r="F27" s="25">
        <v>600000.0</v>
      </c>
      <c r="G27" s="25">
        <v>200000.0</v>
      </c>
      <c r="H27" s="25">
        <v>100000.0</v>
      </c>
      <c r="I27" s="25">
        <v>1000000.0</v>
      </c>
      <c r="J27" s="25">
        <f t="shared" si="32"/>
        <v>6200000</v>
      </c>
      <c r="K27" s="25">
        <v>26.0</v>
      </c>
      <c r="L27" s="25">
        <f t="shared" si="33"/>
        <v>6716666.667</v>
      </c>
      <c r="M27" s="25">
        <f t="shared" si="34"/>
        <v>4300000</v>
      </c>
      <c r="N27" s="25">
        <f t="shared" si="35"/>
        <v>86000</v>
      </c>
      <c r="O27" s="25">
        <f t="shared" si="36"/>
        <v>752500</v>
      </c>
      <c r="P27" s="25">
        <f t="shared" si="37"/>
        <v>129000</v>
      </c>
      <c r="Q27" s="25">
        <f t="shared" si="38"/>
        <v>43000</v>
      </c>
      <c r="R27" s="25">
        <f t="shared" si="39"/>
        <v>1010500</v>
      </c>
      <c r="S27" s="25">
        <f t="shared" si="40"/>
        <v>344000</v>
      </c>
      <c r="T27" s="25">
        <f t="shared" si="41"/>
        <v>64500</v>
      </c>
      <c r="U27" s="25">
        <f t="shared" si="42"/>
        <v>43000</v>
      </c>
      <c r="V27" s="25">
        <f t="shared" si="43"/>
        <v>451500</v>
      </c>
      <c r="W27" s="26"/>
      <c r="X27" s="25">
        <v>500000.0</v>
      </c>
      <c r="Y27" s="25">
        <f t="shared" si="44"/>
        <v>5765166.667</v>
      </c>
      <c r="Z27" s="27"/>
      <c r="AA27" s="14"/>
    </row>
    <row r="28">
      <c r="A28" s="22" t="s">
        <v>51</v>
      </c>
      <c r="B28" s="23" t="s">
        <v>66</v>
      </c>
      <c r="C28" s="24" t="s">
        <v>47</v>
      </c>
      <c r="D28" s="25">
        <v>4300000.0</v>
      </c>
      <c r="E28" s="26"/>
      <c r="F28" s="25">
        <v>600000.0</v>
      </c>
      <c r="G28" s="25">
        <v>200000.0</v>
      </c>
      <c r="H28" s="25">
        <v>100000.0</v>
      </c>
      <c r="I28" s="25">
        <v>1000000.0</v>
      </c>
      <c r="J28" s="25">
        <f t="shared" si="32"/>
        <v>6200000</v>
      </c>
      <c r="K28" s="25">
        <v>25.0</v>
      </c>
      <c r="L28" s="25">
        <f t="shared" si="33"/>
        <v>6458333.333</v>
      </c>
      <c r="M28" s="25">
        <f t="shared" si="34"/>
        <v>4300000</v>
      </c>
      <c r="N28" s="25">
        <f t="shared" si="35"/>
        <v>86000</v>
      </c>
      <c r="O28" s="25">
        <f t="shared" si="36"/>
        <v>752500</v>
      </c>
      <c r="P28" s="25">
        <f t="shared" si="37"/>
        <v>129000</v>
      </c>
      <c r="Q28" s="25">
        <f t="shared" si="38"/>
        <v>43000</v>
      </c>
      <c r="R28" s="25">
        <f t="shared" si="39"/>
        <v>1010500</v>
      </c>
      <c r="S28" s="25">
        <f t="shared" si="40"/>
        <v>344000</v>
      </c>
      <c r="T28" s="25">
        <f t="shared" si="41"/>
        <v>64500</v>
      </c>
      <c r="U28" s="25">
        <f t="shared" si="42"/>
        <v>43000</v>
      </c>
      <c r="V28" s="25">
        <f t="shared" si="43"/>
        <v>451500</v>
      </c>
      <c r="W28" s="26"/>
      <c r="X28" s="26"/>
      <c r="Y28" s="25">
        <f t="shared" si="44"/>
        <v>6006833.333</v>
      </c>
      <c r="Z28" s="27"/>
      <c r="AA28" s="14"/>
    </row>
    <row r="29">
      <c r="A29" s="22" t="s">
        <v>53</v>
      </c>
      <c r="B29" s="23" t="s">
        <v>67</v>
      </c>
      <c r="C29" s="24" t="s">
        <v>47</v>
      </c>
      <c r="D29" s="25">
        <v>4300000.0</v>
      </c>
      <c r="E29" s="26"/>
      <c r="F29" s="25">
        <v>600000.0</v>
      </c>
      <c r="G29" s="25">
        <v>200000.0</v>
      </c>
      <c r="H29" s="25">
        <v>100000.0</v>
      </c>
      <c r="I29" s="25">
        <v>1000000.0</v>
      </c>
      <c r="J29" s="25">
        <f t="shared" si="32"/>
        <v>6200000</v>
      </c>
      <c r="K29" s="25">
        <v>21.0</v>
      </c>
      <c r="L29" s="25">
        <f t="shared" si="33"/>
        <v>5425000</v>
      </c>
      <c r="M29" s="25">
        <f t="shared" si="34"/>
        <v>4300000</v>
      </c>
      <c r="N29" s="25">
        <f t="shared" si="35"/>
        <v>86000</v>
      </c>
      <c r="O29" s="25">
        <f t="shared" si="36"/>
        <v>752500</v>
      </c>
      <c r="P29" s="25">
        <f t="shared" si="37"/>
        <v>129000</v>
      </c>
      <c r="Q29" s="25">
        <f t="shared" si="38"/>
        <v>43000</v>
      </c>
      <c r="R29" s="25">
        <f t="shared" si="39"/>
        <v>1010500</v>
      </c>
      <c r="S29" s="25">
        <f t="shared" si="40"/>
        <v>344000</v>
      </c>
      <c r="T29" s="25">
        <f t="shared" si="41"/>
        <v>64500</v>
      </c>
      <c r="U29" s="25">
        <f t="shared" si="42"/>
        <v>43000</v>
      </c>
      <c r="V29" s="25">
        <f t="shared" si="43"/>
        <v>451500</v>
      </c>
      <c r="W29" s="26"/>
      <c r="X29" s="25">
        <v>200000.0</v>
      </c>
      <c r="Y29" s="25">
        <f t="shared" si="44"/>
        <v>4773500</v>
      </c>
      <c r="Z29" s="27"/>
      <c r="AA29" s="14"/>
    </row>
    <row r="30">
      <c r="A30" s="22" t="s">
        <v>55</v>
      </c>
      <c r="B30" s="23" t="s">
        <v>68</v>
      </c>
      <c r="C30" s="24" t="s">
        <v>47</v>
      </c>
      <c r="D30" s="25">
        <v>4300000.0</v>
      </c>
      <c r="E30" s="26"/>
      <c r="F30" s="25">
        <v>600000.0</v>
      </c>
      <c r="G30" s="25">
        <v>200000.0</v>
      </c>
      <c r="H30" s="25">
        <v>100000.0</v>
      </c>
      <c r="I30" s="25">
        <v>1000000.0</v>
      </c>
      <c r="J30" s="25">
        <f t="shared" si="32"/>
        <v>6200000</v>
      </c>
      <c r="K30" s="25">
        <v>22.0</v>
      </c>
      <c r="L30" s="25">
        <f t="shared" si="33"/>
        <v>5683333.333</v>
      </c>
      <c r="M30" s="25">
        <f t="shared" si="34"/>
        <v>4300000</v>
      </c>
      <c r="N30" s="25">
        <f t="shared" si="35"/>
        <v>86000</v>
      </c>
      <c r="O30" s="25">
        <f t="shared" si="36"/>
        <v>752500</v>
      </c>
      <c r="P30" s="25">
        <f t="shared" si="37"/>
        <v>129000</v>
      </c>
      <c r="Q30" s="25">
        <f t="shared" si="38"/>
        <v>43000</v>
      </c>
      <c r="R30" s="25">
        <f t="shared" si="39"/>
        <v>1010500</v>
      </c>
      <c r="S30" s="25">
        <f t="shared" si="40"/>
        <v>344000</v>
      </c>
      <c r="T30" s="25">
        <f t="shared" si="41"/>
        <v>64500</v>
      </c>
      <c r="U30" s="25">
        <f t="shared" si="42"/>
        <v>43000</v>
      </c>
      <c r="V30" s="25">
        <f t="shared" si="43"/>
        <v>451500</v>
      </c>
      <c r="W30" s="26"/>
      <c r="X30" s="26"/>
      <c r="Y30" s="25">
        <f t="shared" si="44"/>
        <v>5231833.333</v>
      </c>
      <c r="Z30" s="27"/>
      <c r="AA30" s="14"/>
    </row>
    <row r="31">
      <c r="A31" s="22" t="s">
        <v>57</v>
      </c>
      <c r="B31" s="23" t="s">
        <v>69</v>
      </c>
      <c r="C31" s="24" t="s">
        <v>47</v>
      </c>
      <c r="D31" s="25">
        <v>4300000.0</v>
      </c>
      <c r="E31" s="26"/>
      <c r="F31" s="25">
        <v>600000.0</v>
      </c>
      <c r="G31" s="25">
        <v>200000.0</v>
      </c>
      <c r="H31" s="25">
        <v>100000.0</v>
      </c>
      <c r="I31" s="25">
        <v>1000000.0</v>
      </c>
      <c r="J31" s="25">
        <f t="shared" si="32"/>
        <v>6200000</v>
      </c>
      <c r="K31" s="25">
        <v>25.0</v>
      </c>
      <c r="L31" s="25">
        <f t="shared" si="33"/>
        <v>6458333.333</v>
      </c>
      <c r="M31" s="25">
        <f t="shared" si="34"/>
        <v>4300000</v>
      </c>
      <c r="N31" s="25">
        <f t="shared" si="35"/>
        <v>86000</v>
      </c>
      <c r="O31" s="25">
        <f t="shared" si="36"/>
        <v>752500</v>
      </c>
      <c r="P31" s="25">
        <f t="shared" si="37"/>
        <v>129000</v>
      </c>
      <c r="Q31" s="25">
        <f t="shared" si="38"/>
        <v>43000</v>
      </c>
      <c r="R31" s="25">
        <f t="shared" si="39"/>
        <v>1010500</v>
      </c>
      <c r="S31" s="25">
        <f t="shared" si="40"/>
        <v>344000</v>
      </c>
      <c r="T31" s="25">
        <f t="shared" si="41"/>
        <v>64500</v>
      </c>
      <c r="U31" s="25">
        <f t="shared" si="42"/>
        <v>43000</v>
      </c>
      <c r="V31" s="25">
        <f t="shared" si="43"/>
        <v>451500</v>
      </c>
      <c r="W31" s="26"/>
      <c r="X31" s="25">
        <v>100000.0</v>
      </c>
      <c r="Y31" s="25">
        <f t="shared" si="44"/>
        <v>5906833.333</v>
      </c>
      <c r="Z31" s="27"/>
      <c r="AA31" s="14"/>
    </row>
    <row r="32">
      <c r="A32" s="22" t="s">
        <v>70</v>
      </c>
      <c r="B32" s="23" t="s">
        <v>71</v>
      </c>
      <c r="C32" s="24" t="s">
        <v>47</v>
      </c>
      <c r="D32" s="25">
        <v>4300000.0</v>
      </c>
      <c r="E32" s="26"/>
      <c r="F32" s="25">
        <v>600000.0</v>
      </c>
      <c r="G32" s="25">
        <v>200000.0</v>
      </c>
      <c r="H32" s="25">
        <v>100000.0</v>
      </c>
      <c r="I32" s="25">
        <v>1000000.0</v>
      </c>
      <c r="J32" s="25">
        <f t="shared" si="32"/>
        <v>6200000</v>
      </c>
      <c r="K32" s="25">
        <v>20.0</v>
      </c>
      <c r="L32" s="25">
        <f t="shared" si="33"/>
        <v>5166666.667</v>
      </c>
      <c r="M32" s="25">
        <f t="shared" si="34"/>
        <v>4300000</v>
      </c>
      <c r="N32" s="25">
        <f t="shared" si="35"/>
        <v>86000</v>
      </c>
      <c r="O32" s="25">
        <f t="shared" si="36"/>
        <v>752500</v>
      </c>
      <c r="P32" s="25">
        <f t="shared" si="37"/>
        <v>129000</v>
      </c>
      <c r="Q32" s="25">
        <f t="shared" si="38"/>
        <v>43000</v>
      </c>
      <c r="R32" s="25">
        <f t="shared" si="39"/>
        <v>1010500</v>
      </c>
      <c r="S32" s="25">
        <f t="shared" si="40"/>
        <v>344000</v>
      </c>
      <c r="T32" s="25">
        <f t="shared" si="41"/>
        <v>64500</v>
      </c>
      <c r="U32" s="25">
        <f t="shared" si="42"/>
        <v>43000</v>
      </c>
      <c r="V32" s="25">
        <f t="shared" si="43"/>
        <v>451500</v>
      </c>
      <c r="W32" s="26"/>
      <c r="X32" s="25">
        <v>750000.0</v>
      </c>
      <c r="Y32" s="25">
        <f t="shared" si="44"/>
        <v>3965166.667</v>
      </c>
      <c r="Z32" s="27"/>
      <c r="AA32" s="14"/>
    </row>
    <row r="33">
      <c r="A33" s="22" t="s">
        <v>72</v>
      </c>
      <c r="B33" s="23" t="s">
        <v>73</v>
      </c>
      <c r="C33" s="24" t="s">
        <v>47</v>
      </c>
      <c r="D33" s="25">
        <v>4300000.0</v>
      </c>
      <c r="E33" s="26"/>
      <c r="F33" s="25">
        <v>600000.0</v>
      </c>
      <c r="G33" s="25">
        <v>200000.0</v>
      </c>
      <c r="H33" s="25">
        <v>100000.0</v>
      </c>
      <c r="I33" s="25">
        <v>1000000.0</v>
      </c>
      <c r="J33" s="25">
        <f t="shared" si="32"/>
        <v>6200000</v>
      </c>
      <c r="K33" s="25">
        <v>26.0</v>
      </c>
      <c r="L33" s="25">
        <f t="shared" si="33"/>
        <v>6716666.667</v>
      </c>
      <c r="M33" s="25">
        <f t="shared" si="34"/>
        <v>4300000</v>
      </c>
      <c r="N33" s="25">
        <f t="shared" si="35"/>
        <v>86000</v>
      </c>
      <c r="O33" s="25">
        <f t="shared" si="36"/>
        <v>752500</v>
      </c>
      <c r="P33" s="25">
        <f t="shared" si="37"/>
        <v>129000</v>
      </c>
      <c r="Q33" s="25">
        <f t="shared" si="38"/>
        <v>43000</v>
      </c>
      <c r="R33" s="25">
        <f t="shared" si="39"/>
        <v>1010500</v>
      </c>
      <c r="S33" s="25">
        <f t="shared" si="40"/>
        <v>344000</v>
      </c>
      <c r="T33" s="25">
        <f t="shared" si="41"/>
        <v>64500</v>
      </c>
      <c r="U33" s="25">
        <f t="shared" si="42"/>
        <v>43000</v>
      </c>
      <c r="V33" s="25">
        <f t="shared" si="43"/>
        <v>451500</v>
      </c>
      <c r="W33" s="26"/>
      <c r="X33" s="26"/>
      <c r="Y33" s="25">
        <f t="shared" si="44"/>
        <v>6265166.667</v>
      </c>
      <c r="Z33" s="27"/>
      <c r="AA33" s="14"/>
    </row>
    <row r="34">
      <c r="A34" s="22" t="s">
        <v>41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14"/>
    </row>
    <row r="35">
      <c r="A35" s="29" t="s">
        <v>74</v>
      </c>
      <c r="B35" s="2"/>
      <c r="C35" s="3"/>
      <c r="D35" s="30">
        <f t="shared" ref="D35:K35" si="45">sum(D6,D11,D23)</f>
        <v>104010000</v>
      </c>
      <c r="E35" s="30">
        <f t="shared" si="45"/>
        <v>7400000</v>
      </c>
      <c r="F35" s="30">
        <f t="shared" si="45"/>
        <v>15130000</v>
      </c>
      <c r="G35" s="30">
        <f t="shared" si="45"/>
        <v>4900000</v>
      </c>
      <c r="H35" s="30">
        <f t="shared" si="45"/>
        <v>2900000</v>
      </c>
      <c r="I35" s="30">
        <f t="shared" si="45"/>
        <v>28551211</v>
      </c>
      <c r="J35" s="30">
        <f t="shared" si="45"/>
        <v>162891211</v>
      </c>
      <c r="K35" s="30">
        <f t="shared" si="45"/>
        <v>552</v>
      </c>
      <c r="L35" s="31" t="str">
        <f>sum(L6,L11,#REF!)</f>
        <v>#REF!</v>
      </c>
      <c r="M35" s="30">
        <f t="shared" ref="M35:Y35" si="46">sum(M6,M11,M23)</f>
        <v>109410000</v>
      </c>
      <c r="N35" s="30">
        <f t="shared" si="46"/>
        <v>2088000</v>
      </c>
      <c r="O35" s="30">
        <f t="shared" si="46"/>
        <v>19146750</v>
      </c>
      <c r="P35" s="30">
        <f t="shared" si="46"/>
        <v>3282300</v>
      </c>
      <c r="Q35" s="30">
        <f t="shared" si="46"/>
        <v>1094100</v>
      </c>
      <c r="R35" s="30">
        <f t="shared" si="46"/>
        <v>25611150</v>
      </c>
      <c r="S35" s="30">
        <f t="shared" si="46"/>
        <v>8752800</v>
      </c>
      <c r="T35" s="30">
        <f t="shared" si="46"/>
        <v>1641150</v>
      </c>
      <c r="U35" s="30">
        <f t="shared" si="46"/>
        <v>1094100</v>
      </c>
      <c r="V35" s="30">
        <f t="shared" si="46"/>
        <v>11488050</v>
      </c>
      <c r="W35" s="30">
        <f t="shared" si="46"/>
        <v>-173147.7833</v>
      </c>
      <c r="X35" s="30">
        <f t="shared" si="46"/>
        <v>3400000</v>
      </c>
      <c r="Y35" s="30">
        <f t="shared" si="46"/>
        <v>148106308.8</v>
      </c>
      <c r="Z35" s="32"/>
      <c r="AA35" s="14"/>
    </row>
    <row r="36">
      <c r="A36" s="3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</row>
    <row r="37">
      <c r="A37" s="33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</row>
    <row r="38">
      <c r="A38" s="33"/>
      <c r="B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</row>
    <row r="39">
      <c r="A39" s="33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</row>
    <row r="40">
      <c r="A40" s="33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</row>
    <row r="41">
      <c r="A41" s="33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</row>
    <row r="42">
      <c r="A42" s="33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</row>
    <row r="43">
      <c r="A43" s="33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</row>
    <row r="44">
      <c r="A44" s="33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</row>
    <row r="45">
      <c r="A45" s="33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</row>
    <row r="46">
      <c r="A46" s="33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</row>
    <row r="47">
      <c r="A47" s="33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</row>
    <row r="48">
      <c r="A48" s="3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</row>
    <row r="49">
      <c r="A49" s="3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</row>
    <row r="50">
      <c r="A50" s="33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</row>
    <row r="51">
      <c r="A51" s="33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</row>
    <row r="52">
      <c r="A52" s="33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</row>
    <row r="53">
      <c r="A53" s="33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</row>
    <row r="54">
      <c r="A54" s="33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</row>
    <row r="55">
      <c r="A55" s="33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</row>
    <row r="56">
      <c r="A56" s="33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</row>
    <row r="57">
      <c r="A57" s="33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</row>
    <row r="58">
      <c r="A58" s="33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</row>
    <row r="59">
      <c r="A59" s="33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</row>
    <row r="60">
      <c r="A60" s="3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</row>
    <row r="61">
      <c r="A61" s="33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</row>
    <row r="62">
      <c r="A62" s="33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</row>
    <row r="63">
      <c r="A63" s="33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</row>
    <row r="64">
      <c r="A64" s="33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</row>
    <row r="65">
      <c r="A65" s="33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</row>
    <row r="66">
      <c r="A66" s="33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</row>
    <row r="67">
      <c r="A67" s="33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</row>
    <row r="68">
      <c r="A68" s="33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</row>
    <row r="69">
      <c r="A69" s="33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</row>
    <row r="70">
      <c r="A70" s="33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</row>
    <row r="71">
      <c r="A71" s="33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</row>
    <row r="72">
      <c r="A72" s="33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</row>
    <row r="73">
      <c r="A73" s="33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</row>
    <row r="74">
      <c r="A74" s="33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</row>
    <row r="75">
      <c r="A75" s="33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</row>
    <row r="76">
      <c r="A76" s="33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</row>
    <row r="77">
      <c r="A77" s="33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</row>
    <row r="78">
      <c r="A78" s="33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</row>
    <row r="79">
      <c r="A79" s="33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</row>
    <row r="80">
      <c r="A80" s="33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</row>
    <row r="81">
      <c r="A81" s="33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</row>
    <row r="82">
      <c r="A82" s="33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</row>
    <row r="83">
      <c r="A83" s="33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</row>
    <row r="84">
      <c r="A84" s="33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</row>
    <row r="85">
      <c r="A85" s="33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</row>
    <row r="86">
      <c r="A86" s="33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</row>
    <row r="87">
      <c r="A87" s="33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</row>
    <row r="88">
      <c r="A88" s="33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</row>
    <row r="89">
      <c r="A89" s="33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</row>
    <row r="90">
      <c r="A90" s="33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</row>
    <row r="91">
      <c r="A91" s="33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</row>
    <row r="92">
      <c r="A92" s="33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</row>
    <row r="93">
      <c r="A93" s="33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</row>
    <row r="94">
      <c r="A94" s="33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</row>
    <row r="95">
      <c r="A95" s="33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</row>
    <row r="96">
      <c r="A96" s="33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</row>
    <row r="97">
      <c r="A97" s="33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</row>
    <row r="98">
      <c r="A98" s="33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</row>
    <row r="99">
      <c r="A99" s="33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</row>
    <row r="100">
      <c r="A100" s="33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</row>
    <row r="101">
      <c r="A101" s="33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</row>
    <row r="102">
      <c r="A102" s="33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</row>
    <row r="103">
      <c r="A103" s="33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</row>
    <row r="104">
      <c r="A104" s="33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</row>
    <row r="105">
      <c r="A105" s="33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</row>
    <row r="106">
      <c r="A106" s="33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</row>
    <row r="107">
      <c r="A107" s="33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</row>
    <row r="108">
      <c r="A108" s="33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</row>
    <row r="109">
      <c r="A109" s="33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</row>
    <row r="110">
      <c r="A110" s="33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</row>
    <row r="111">
      <c r="A111" s="33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</row>
    <row r="112">
      <c r="A112" s="33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</row>
    <row r="113">
      <c r="A113" s="33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</row>
    <row r="114">
      <c r="A114" s="33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</row>
    <row r="115">
      <c r="A115" s="33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</row>
    <row r="116">
      <c r="A116" s="33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</row>
    <row r="117">
      <c r="A117" s="33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</row>
    <row r="118">
      <c r="A118" s="33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</row>
    <row r="119">
      <c r="A119" s="33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</row>
    <row r="120">
      <c r="A120" s="33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</row>
    <row r="121">
      <c r="A121" s="33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</row>
    <row r="122">
      <c r="A122" s="33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</row>
    <row r="123">
      <c r="A123" s="33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</row>
    <row r="124">
      <c r="A124" s="33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</row>
    <row r="125">
      <c r="A125" s="33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</row>
    <row r="126">
      <c r="A126" s="33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</row>
    <row r="127">
      <c r="A127" s="33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</row>
    <row r="128">
      <c r="A128" s="33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</row>
    <row r="129">
      <c r="A129" s="33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</row>
    <row r="130">
      <c r="A130" s="33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</row>
    <row r="131">
      <c r="A131" s="33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</row>
    <row r="132">
      <c r="A132" s="33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</row>
    <row r="133">
      <c r="A133" s="33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</row>
    <row r="134">
      <c r="A134" s="33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</row>
    <row r="135">
      <c r="A135" s="33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</row>
    <row r="136">
      <c r="A136" s="33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</row>
    <row r="137">
      <c r="A137" s="33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</row>
    <row r="138">
      <c r="A138" s="33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</row>
    <row r="139">
      <c r="A139" s="33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</row>
    <row r="140">
      <c r="A140" s="33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</row>
    <row r="141">
      <c r="A141" s="33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</row>
    <row r="142">
      <c r="A142" s="33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</row>
    <row r="143">
      <c r="A143" s="33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</row>
    <row r="144">
      <c r="A144" s="33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</row>
    <row r="145">
      <c r="A145" s="33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</row>
    <row r="146">
      <c r="A146" s="33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</row>
    <row r="147">
      <c r="A147" s="33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</row>
    <row r="148">
      <c r="A148" s="33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</row>
    <row r="149">
      <c r="A149" s="33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</row>
    <row r="150">
      <c r="A150" s="33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</row>
    <row r="151">
      <c r="A151" s="33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</row>
    <row r="152">
      <c r="A152" s="33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</row>
    <row r="153">
      <c r="A153" s="33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</row>
    <row r="154">
      <c r="A154" s="33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</row>
    <row r="155">
      <c r="A155" s="33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</row>
    <row r="156">
      <c r="A156" s="33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</row>
    <row r="157">
      <c r="A157" s="33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</row>
    <row r="158">
      <c r="A158" s="33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</row>
    <row r="159">
      <c r="A159" s="33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</row>
    <row r="160">
      <c r="A160" s="33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</row>
    <row r="161">
      <c r="A161" s="33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</row>
    <row r="162">
      <c r="A162" s="33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</row>
    <row r="163">
      <c r="A163" s="33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</row>
    <row r="164">
      <c r="A164" s="33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</row>
    <row r="165">
      <c r="A165" s="33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</row>
    <row r="166">
      <c r="A166" s="33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</row>
    <row r="167">
      <c r="A167" s="33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</row>
    <row r="168">
      <c r="A168" s="33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</row>
    <row r="169">
      <c r="A169" s="33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</row>
    <row r="170">
      <c r="A170" s="33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</row>
    <row r="171">
      <c r="A171" s="33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</row>
    <row r="172">
      <c r="A172" s="33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</row>
    <row r="173">
      <c r="A173" s="33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</row>
    <row r="174">
      <c r="A174" s="33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</row>
    <row r="175">
      <c r="A175" s="33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</row>
    <row r="176">
      <c r="A176" s="33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</row>
    <row r="177">
      <c r="A177" s="33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</row>
    <row r="178">
      <c r="A178" s="33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</row>
    <row r="179">
      <c r="A179" s="33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</row>
    <row r="180">
      <c r="A180" s="33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</row>
    <row r="181">
      <c r="A181" s="33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</row>
    <row r="182">
      <c r="A182" s="33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</row>
    <row r="183">
      <c r="A183" s="33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</row>
    <row r="184">
      <c r="A184" s="33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</row>
    <row r="185">
      <c r="A185" s="33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</row>
    <row r="186">
      <c r="A186" s="33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</row>
    <row r="187">
      <c r="A187" s="33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</row>
    <row r="188">
      <c r="A188" s="33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</row>
    <row r="189">
      <c r="A189" s="33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</row>
    <row r="190">
      <c r="A190" s="33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</row>
    <row r="191">
      <c r="A191" s="33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</row>
    <row r="192">
      <c r="A192" s="33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</row>
    <row r="193">
      <c r="A193" s="33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</row>
    <row r="194">
      <c r="A194" s="33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</row>
    <row r="195">
      <c r="A195" s="33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</row>
    <row r="196">
      <c r="A196" s="33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</row>
    <row r="197">
      <c r="A197" s="33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</row>
    <row r="198">
      <c r="A198" s="33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</row>
    <row r="199">
      <c r="A199" s="33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</row>
    <row r="200">
      <c r="A200" s="33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</row>
    <row r="201">
      <c r="A201" s="33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</row>
    <row r="202">
      <c r="A202" s="33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</row>
    <row r="203">
      <c r="A203" s="33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</row>
    <row r="204">
      <c r="A204" s="33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</row>
    <row r="205">
      <c r="A205" s="33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</row>
    <row r="206">
      <c r="A206" s="33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</row>
    <row r="207">
      <c r="A207" s="33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</row>
    <row r="208">
      <c r="A208" s="33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</row>
    <row r="209">
      <c r="A209" s="33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</row>
    <row r="210">
      <c r="A210" s="33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</row>
    <row r="211">
      <c r="A211" s="33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</row>
    <row r="212">
      <c r="A212" s="33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</row>
    <row r="213">
      <c r="A213" s="33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</row>
    <row r="214">
      <c r="A214" s="33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</row>
    <row r="215">
      <c r="A215" s="33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</row>
    <row r="216">
      <c r="A216" s="33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</row>
    <row r="217">
      <c r="A217" s="33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</row>
    <row r="218">
      <c r="A218" s="33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</row>
    <row r="219">
      <c r="A219" s="33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</row>
    <row r="220">
      <c r="A220" s="33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</row>
    <row r="221">
      <c r="A221" s="33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</row>
    <row r="222">
      <c r="A222" s="33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</row>
    <row r="223">
      <c r="A223" s="33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</row>
    <row r="224">
      <c r="A224" s="33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</row>
    <row r="225">
      <c r="A225" s="33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</row>
    <row r="226">
      <c r="A226" s="33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</row>
    <row r="227">
      <c r="A227" s="33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</row>
    <row r="228">
      <c r="A228" s="33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</row>
    <row r="229">
      <c r="A229" s="33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</row>
    <row r="230">
      <c r="A230" s="33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</row>
    <row r="231">
      <c r="A231" s="33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</row>
    <row r="232">
      <c r="A232" s="33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</row>
    <row r="233">
      <c r="A233" s="33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</row>
    <row r="234">
      <c r="A234" s="33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</row>
    <row r="235">
      <c r="A235" s="33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</row>
    <row r="236">
      <c r="A236" s="33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</row>
    <row r="237">
      <c r="A237" s="33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</row>
    <row r="238">
      <c r="A238" s="33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</row>
    <row r="239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</row>
    <row r="240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</row>
    <row r="24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</row>
    <row r="242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</row>
    <row r="243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</row>
    <row r="244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</row>
    <row r="24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</row>
    <row r="246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</row>
    <row r="247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</row>
    <row r="248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</row>
    <row r="249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</row>
    <row r="250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</row>
    <row r="25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</row>
    <row r="252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</row>
    <row r="253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</row>
    <row r="254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</row>
    <row r="25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</row>
    <row r="256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</row>
    <row r="257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</row>
    <row r="258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</row>
    <row r="259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</row>
    <row r="260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</row>
    <row r="26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</row>
    <row r="262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</row>
    <row r="263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</row>
    <row r="264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</row>
    <row r="26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</row>
    <row r="266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</row>
    <row r="267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</row>
    <row r="268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</row>
    <row r="269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</row>
    <row r="270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</row>
    <row r="27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</row>
    <row r="272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</row>
    <row r="273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</row>
    <row r="274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</row>
    <row r="27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</row>
    <row r="276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</row>
    <row r="277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</row>
    <row r="278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</row>
    <row r="279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</row>
    <row r="280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</row>
    <row r="28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</row>
    <row r="282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</row>
    <row r="283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</row>
    <row r="284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</row>
    <row r="28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</row>
    <row r="286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</row>
    <row r="287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</row>
    <row r="288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</row>
    <row r="289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</row>
    <row r="290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</row>
    <row r="29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</row>
    <row r="292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</row>
    <row r="293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</row>
    <row r="294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</row>
    <row r="29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</row>
    <row r="296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</row>
    <row r="297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</row>
    <row r="298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</row>
    <row r="299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</row>
    <row r="300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</row>
    <row r="30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</row>
    <row r="302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</row>
    <row r="303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</row>
    <row r="304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</row>
    <row r="30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</row>
    <row r="306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</row>
    <row r="307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</row>
    <row r="308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</row>
    <row r="309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</row>
    <row r="310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</row>
    <row r="31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</row>
    <row r="312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</row>
    <row r="313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</row>
    <row r="314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</row>
    <row r="31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</row>
    <row r="316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</row>
    <row r="317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</row>
    <row r="318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</row>
    <row r="319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</row>
    <row r="320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</row>
    <row r="32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</row>
    <row r="322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</row>
    <row r="323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</row>
    <row r="324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</row>
    <row r="3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</row>
    <row r="326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</row>
    <row r="327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</row>
    <row r="328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</row>
    <row r="329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</row>
    <row r="330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</row>
    <row r="33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</row>
    <row r="332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</row>
    <row r="333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</row>
    <row r="334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</row>
    <row r="33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</row>
    <row r="336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</row>
    <row r="337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</row>
    <row r="338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</row>
    <row r="339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</row>
    <row r="340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</row>
    <row r="34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</row>
    <row r="342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</row>
    <row r="343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</row>
    <row r="344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</row>
    <row r="34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</row>
    <row r="346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</row>
    <row r="347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</row>
    <row r="348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</row>
    <row r="349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</row>
    <row r="350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</row>
    <row r="35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</row>
    <row r="352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</row>
    <row r="353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</row>
    <row r="354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</row>
    <row r="35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</row>
    <row r="356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</row>
    <row r="357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</row>
    <row r="358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</row>
    <row r="359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</row>
    <row r="360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</row>
    <row r="36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</row>
    <row r="362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</row>
    <row r="363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</row>
    <row r="364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</row>
    <row r="36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</row>
    <row r="366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</row>
    <row r="367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</row>
    <row r="368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</row>
    <row r="369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</row>
    <row r="370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</row>
    <row r="37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</row>
    <row r="372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</row>
    <row r="373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</row>
    <row r="374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</row>
    <row r="37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</row>
    <row r="376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</row>
    <row r="377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</row>
    <row r="378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</row>
    <row r="379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</row>
    <row r="380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</row>
    <row r="38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</row>
    <row r="382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</row>
    <row r="383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</row>
    <row r="384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</row>
    <row r="38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</row>
    <row r="386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</row>
    <row r="387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</row>
    <row r="388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</row>
    <row r="389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</row>
    <row r="390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</row>
    <row r="39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</row>
    <row r="392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</row>
    <row r="393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</row>
    <row r="394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</row>
    <row r="39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</row>
    <row r="396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</row>
    <row r="397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</row>
    <row r="398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</row>
    <row r="399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</row>
    <row r="400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</row>
    <row r="40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</row>
    <row r="402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</row>
    <row r="403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</row>
    <row r="404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</row>
    <row r="40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</row>
    <row r="406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</row>
    <row r="407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</row>
    <row r="408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</row>
    <row r="409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</row>
    <row r="410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</row>
    <row r="41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</row>
    <row r="412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</row>
    <row r="413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</row>
    <row r="414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</row>
    <row r="41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</row>
    <row r="416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</row>
    <row r="417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</row>
    <row r="418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</row>
    <row r="419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</row>
    <row r="420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</row>
    <row r="42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</row>
    <row r="422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</row>
    <row r="423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</row>
    <row r="424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</row>
    <row r="42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</row>
    <row r="426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</row>
    <row r="427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</row>
    <row r="428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</row>
    <row r="429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</row>
    <row r="430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</row>
    <row r="43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</row>
    <row r="432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</row>
    <row r="433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</row>
    <row r="434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</row>
    <row r="43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</row>
    <row r="436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</row>
    <row r="437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</row>
    <row r="438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</row>
    <row r="439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</row>
    <row r="440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</row>
    <row r="44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</row>
    <row r="442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</row>
    <row r="443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</row>
    <row r="444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</row>
    <row r="44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</row>
    <row r="446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</row>
    <row r="447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</row>
    <row r="448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</row>
    <row r="449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</row>
    <row r="450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</row>
    <row r="45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</row>
    <row r="452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</row>
    <row r="453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</row>
    <row r="454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</row>
    <row r="45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</row>
    <row r="456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</row>
    <row r="457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</row>
    <row r="458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</row>
    <row r="459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</row>
    <row r="460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</row>
    <row r="46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</row>
    <row r="462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</row>
    <row r="463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</row>
    <row r="464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</row>
    <row r="46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</row>
    <row r="466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</row>
    <row r="467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</row>
    <row r="468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</row>
    <row r="469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</row>
    <row r="470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</row>
    <row r="47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</row>
    <row r="472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</row>
    <row r="473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</row>
    <row r="474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</row>
    <row r="47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</row>
    <row r="476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</row>
    <row r="477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</row>
    <row r="478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</row>
    <row r="479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</row>
    <row r="480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</row>
    <row r="48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</row>
    <row r="482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</row>
    <row r="483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</row>
    <row r="484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</row>
    <row r="48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</row>
    <row r="486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</row>
    <row r="487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</row>
    <row r="488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</row>
    <row r="489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</row>
    <row r="490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</row>
    <row r="49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</row>
    <row r="492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</row>
    <row r="493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</row>
    <row r="494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</row>
    <row r="49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</row>
    <row r="496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</row>
    <row r="497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</row>
    <row r="498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</row>
    <row r="499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</row>
    <row r="500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</row>
    <row r="50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</row>
    <row r="502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</row>
    <row r="503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</row>
    <row r="504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</row>
    <row r="50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</row>
    <row r="506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</row>
    <row r="507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</row>
    <row r="508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</row>
    <row r="509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</row>
    <row r="510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</row>
    <row r="51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</row>
    <row r="512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</row>
    <row r="513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</row>
    <row r="514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</row>
    <row r="51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</row>
    <row r="516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</row>
    <row r="517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</row>
    <row r="518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</row>
    <row r="519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</row>
    <row r="520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</row>
    <row r="52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</row>
    <row r="522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</row>
    <row r="523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</row>
    <row r="524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</row>
    <row r="52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</row>
    <row r="526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</row>
    <row r="527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</row>
    <row r="528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</row>
    <row r="529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</row>
    <row r="530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</row>
    <row r="53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</row>
    <row r="532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</row>
    <row r="533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</row>
    <row r="534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</row>
    <row r="53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</row>
    <row r="536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</row>
    <row r="537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</row>
    <row r="538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</row>
    <row r="539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</row>
    <row r="540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</row>
    <row r="54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</row>
    <row r="542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</row>
    <row r="543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</row>
    <row r="544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</row>
    <row r="54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</row>
    <row r="546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</row>
    <row r="547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</row>
    <row r="548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</row>
    <row r="549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</row>
    <row r="550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</row>
    <row r="55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</row>
    <row r="552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</row>
    <row r="553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</row>
    <row r="554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</row>
    <row r="55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</row>
    <row r="556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</row>
    <row r="557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</row>
    <row r="558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</row>
    <row r="559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</row>
    <row r="560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</row>
    <row r="56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</row>
    <row r="562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</row>
    <row r="563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</row>
    <row r="564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</row>
    <row r="56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</row>
    <row r="566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</row>
    <row r="567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</row>
    <row r="568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</row>
    <row r="569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</row>
    <row r="570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</row>
    <row r="57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</row>
    <row r="572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</row>
    <row r="573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</row>
    <row r="574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</row>
    <row r="57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</row>
    <row r="576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</row>
    <row r="577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</row>
    <row r="578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</row>
    <row r="579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</row>
    <row r="580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</row>
    <row r="58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</row>
    <row r="582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</row>
    <row r="583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</row>
    <row r="584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</row>
    <row r="58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</row>
    <row r="586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</row>
    <row r="587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</row>
    <row r="588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</row>
    <row r="589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</row>
    <row r="590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</row>
    <row r="59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</row>
    <row r="592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</row>
    <row r="593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</row>
    <row r="594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</row>
    <row r="59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</row>
    <row r="596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</row>
    <row r="597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</row>
    <row r="598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</row>
    <row r="599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</row>
    <row r="600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</row>
    <row r="60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</row>
    <row r="602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</row>
    <row r="603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</row>
    <row r="604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</row>
    <row r="60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</row>
    <row r="606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</row>
    <row r="607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</row>
    <row r="608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</row>
    <row r="609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</row>
    <row r="610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</row>
    <row r="61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</row>
    <row r="612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</row>
    <row r="613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</row>
    <row r="614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</row>
    <row r="61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</row>
    <row r="616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</row>
    <row r="617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</row>
    <row r="618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</row>
    <row r="619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</row>
    <row r="620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</row>
    <row r="62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</row>
    <row r="622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</row>
    <row r="623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</row>
    <row r="624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</row>
    <row r="62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</row>
    <row r="626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</row>
    <row r="627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</row>
    <row r="628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</row>
    <row r="629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</row>
    <row r="630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</row>
    <row r="63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</row>
    <row r="632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</row>
    <row r="633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</row>
    <row r="634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</row>
    <row r="63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</row>
    <row r="636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</row>
    <row r="637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</row>
    <row r="638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</row>
    <row r="639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</row>
    <row r="640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</row>
    <row r="64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</row>
    <row r="642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</row>
    <row r="643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</row>
    <row r="644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</row>
    <row r="64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</row>
    <row r="646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</row>
    <row r="647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</row>
    <row r="648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</row>
    <row r="649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</row>
    <row r="650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</row>
    <row r="65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</row>
    <row r="652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</row>
    <row r="653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</row>
    <row r="654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</row>
    <row r="65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</row>
    <row r="656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</row>
    <row r="657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</row>
    <row r="658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</row>
    <row r="659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</row>
    <row r="660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</row>
    <row r="66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</row>
    <row r="662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</row>
    <row r="663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</row>
    <row r="664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</row>
    <row r="66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</row>
    <row r="666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</row>
    <row r="667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</row>
    <row r="668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</row>
    <row r="669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</row>
    <row r="670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</row>
    <row r="67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</row>
    <row r="672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</row>
    <row r="673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</row>
    <row r="674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</row>
    <row r="67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</row>
    <row r="676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</row>
    <row r="677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</row>
    <row r="678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</row>
    <row r="679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</row>
    <row r="680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</row>
    <row r="68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</row>
    <row r="682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</row>
    <row r="683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</row>
    <row r="684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</row>
    <row r="68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</row>
    <row r="686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</row>
    <row r="687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</row>
    <row r="688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</row>
    <row r="689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</row>
    <row r="690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</row>
    <row r="69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</row>
    <row r="692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</row>
    <row r="693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</row>
    <row r="694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</row>
    <row r="69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</row>
    <row r="696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</row>
    <row r="697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</row>
    <row r="698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</row>
    <row r="699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</row>
    <row r="700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</row>
    <row r="70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</row>
    <row r="702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</row>
    <row r="703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</row>
    <row r="704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</row>
    <row r="70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</row>
    <row r="706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</row>
    <row r="707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</row>
    <row r="708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</row>
    <row r="709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</row>
    <row r="710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</row>
    <row r="71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</row>
    <row r="712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</row>
    <row r="713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</row>
    <row r="714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</row>
    <row r="71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</row>
    <row r="716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</row>
    <row r="717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</row>
    <row r="718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</row>
    <row r="719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</row>
    <row r="720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</row>
    <row r="72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</row>
    <row r="722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</row>
    <row r="723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</row>
    <row r="724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</row>
    <row r="72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</row>
    <row r="726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</row>
    <row r="727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</row>
    <row r="728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</row>
    <row r="729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</row>
    <row r="730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</row>
    <row r="73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</row>
    <row r="732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</row>
    <row r="733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</row>
    <row r="734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</row>
    <row r="73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</row>
    <row r="736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</row>
    <row r="737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</row>
    <row r="738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</row>
    <row r="739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</row>
    <row r="740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</row>
    <row r="74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</row>
    <row r="742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</row>
    <row r="743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</row>
    <row r="744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</row>
    <row r="74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</row>
    <row r="746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</row>
    <row r="747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</row>
    <row r="748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</row>
    <row r="749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</row>
    <row r="750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</row>
    <row r="75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</row>
    <row r="752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</row>
    <row r="753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</row>
    <row r="754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</row>
    <row r="75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</row>
    <row r="756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</row>
    <row r="757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</row>
    <row r="758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</row>
    <row r="759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</row>
    <row r="760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</row>
    <row r="76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</row>
    <row r="762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</row>
    <row r="763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</row>
    <row r="764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</row>
    <row r="76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</row>
    <row r="766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</row>
    <row r="767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</row>
    <row r="768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</row>
    <row r="769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</row>
    <row r="770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</row>
    <row r="77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</row>
    <row r="772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</row>
    <row r="773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</row>
    <row r="774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</row>
    <row r="77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</row>
    <row r="776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</row>
    <row r="777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</row>
    <row r="778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</row>
    <row r="779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</row>
    <row r="780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</row>
    <row r="78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</row>
    <row r="782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</row>
    <row r="783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</row>
    <row r="784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</row>
    <row r="78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</row>
    <row r="786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</row>
    <row r="787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</row>
    <row r="788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</row>
    <row r="789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</row>
    <row r="790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</row>
    <row r="79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</row>
    <row r="792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</row>
    <row r="793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</row>
    <row r="794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</row>
    <row r="79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</row>
    <row r="796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</row>
    <row r="797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</row>
    <row r="798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</row>
    <row r="799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</row>
    <row r="800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</row>
    <row r="80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</row>
    <row r="802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</row>
    <row r="803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</row>
    <row r="804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</row>
    <row r="80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</row>
    <row r="806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</row>
    <row r="807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</row>
    <row r="808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</row>
    <row r="809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</row>
    <row r="810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</row>
    <row r="81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</row>
    <row r="812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</row>
    <row r="813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</row>
    <row r="814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</row>
    <row r="81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</row>
    <row r="816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</row>
    <row r="817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</row>
    <row r="818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</row>
    <row r="819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</row>
    <row r="820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</row>
    <row r="82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</row>
    <row r="822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</row>
    <row r="823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</row>
    <row r="824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</row>
    <row r="82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</row>
    <row r="826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</row>
    <row r="827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</row>
    <row r="828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</row>
    <row r="829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</row>
    <row r="830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</row>
    <row r="83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</row>
    <row r="832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</row>
    <row r="833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</row>
    <row r="834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</row>
    <row r="83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</row>
    <row r="836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</row>
    <row r="837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</row>
    <row r="838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</row>
    <row r="839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</row>
    <row r="840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</row>
    <row r="84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</row>
    <row r="842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</row>
    <row r="843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</row>
    <row r="844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</row>
    <row r="84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</row>
    <row r="846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</row>
    <row r="847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</row>
    <row r="848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</row>
    <row r="849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</row>
    <row r="850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</row>
    <row r="85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</row>
    <row r="852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</row>
    <row r="853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</row>
    <row r="854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</row>
    <row r="85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</row>
    <row r="856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</row>
    <row r="857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</row>
    <row r="858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</row>
    <row r="859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</row>
    <row r="860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</row>
    <row r="86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</row>
    <row r="862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</row>
    <row r="863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</row>
    <row r="864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</row>
    <row r="86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</row>
    <row r="866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</row>
    <row r="867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</row>
    <row r="868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</row>
    <row r="869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</row>
    <row r="870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</row>
    <row r="87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</row>
    <row r="872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</row>
    <row r="873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</row>
    <row r="874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</row>
    <row r="87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</row>
    <row r="876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</row>
    <row r="877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</row>
    <row r="878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</row>
    <row r="879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</row>
    <row r="880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</row>
    <row r="88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</row>
    <row r="882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</row>
    <row r="883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</row>
    <row r="884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</row>
    <row r="88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</row>
    <row r="886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</row>
    <row r="887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</row>
    <row r="888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</row>
    <row r="889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</row>
    <row r="890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</row>
    <row r="89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</row>
    <row r="892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</row>
    <row r="893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</row>
    <row r="894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</row>
    <row r="89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</row>
    <row r="896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</row>
    <row r="897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</row>
    <row r="898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</row>
    <row r="899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</row>
    <row r="900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</row>
    <row r="90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</row>
    <row r="902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</row>
    <row r="903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</row>
    <row r="904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</row>
    <row r="90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</row>
    <row r="906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</row>
    <row r="907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</row>
    <row r="908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</row>
    <row r="909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</row>
    <row r="910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</row>
    <row r="91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</row>
    <row r="912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</row>
    <row r="913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</row>
    <row r="914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</row>
    <row r="91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</row>
    <row r="916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</row>
    <row r="917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</row>
    <row r="918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</row>
    <row r="919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</row>
    <row r="920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</row>
    <row r="92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</row>
    <row r="922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</row>
    <row r="923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</row>
    <row r="924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</row>
    <row r="92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</row>
    <row r="926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</row>
    <row r="927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</row>
    <row r="928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</row>
    <row r="929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</row>
    <row r="930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</row>
    <row r="93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</row>
    <row r="932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</row>
    <row r="933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</row>
    <row r="934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</row>
    <row r="93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</row>
    <row r="936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</row>
    <row r="937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</row>
    <row r="938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</row>
    <row r="939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</row>
    <row r="940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</row>
    <row r="94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</row>
    <row r="942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</row>
    <row r="943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</row>
    <row r="944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</row>
    <row r="94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</row>
    <row r="946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</row>
    <row r="947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</row>
    <row r="948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</row>
    <row r="949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</row>
    <row r="950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</row>
    <row r="95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</row>
    <row r="952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</row>
    <row r="953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</row>
    <row r="954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</row>
    <row r="95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</row>
    <row r="956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</row>
    <row r="957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</row>
    <row r="958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</row>
    <row r="959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</row>
    <row r="960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</row>
    <row r="96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</row>
    <row r="962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</row>
    <row r="963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</row>
    <row r="964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</row>
    <row r="96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</row>
    <row r="966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</row>
    <row r="967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</row>
    <row r="968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</row>
    <row r="969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</row>
    <row r="970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</row>
    <row r="97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</row>
    <row r="972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</row>
    <row r="973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</row>
    <row r="974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</row>
    <row r="97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</row>
    <row r="976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</row>
    <row r="977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</row>
    <row r="978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</row>
    <row r="979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</row>
    <row r="980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</row>
    <row r="98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</row>
    <row r="982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</row>
    <row r="983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</row>
    <row r="984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</row>
    <row r="98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</row>
    <row r="986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</row>
    <row r="987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</row>
    <row r="988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</row>
    <row r="989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</row>
    <row r="990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</row>
    <row r="99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</row>
    <row r="992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</row>
    <row r="993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</row>
    <row r="994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</row>
    <row r="99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</row>
    <row r="996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</row>
    <row r="997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</row>
    <row r="998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</row>
    <row r="999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</row>
    <row r="1000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</row>
    <row r="1001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</row>
  </sheetData>
  <mergeCells count="22">
    <mergeCell ref="J4:J5"/>
    <mergeCell ref="K4:K5"/>
    <mergeCell ref="B11:C11"/>
    <mergeCell ref="B23:C23"/>
    <mergeCell ref="A35:C35"/>
    <mergeCell ref="B38:E38"/>
    <mergeCell ref="L4:L5"/>
    <mergeCell ref="M4:M5"/>
    <mergeCell ref="N4:R4"/>
    <mergeCell ref="S4:V4"/>
    <mergeCell ref="W4:W5"/>
    <mergeCell ref="X4:X5"/>
    <mergeCell ref="Y4:Y5"/>
    <mergeCell ref="Z4:Z5"/>
    <mergeCell ref="A1:Z1"/>
    <mergeCell ref="A4:A5"/>
    <mergeCell ref="B4:B5"/>
    <mergeCell ref="C4:C5"/>
    <mergeCell ref="D4:D5"/>
    <mergeCell ref="E4:I4"/>
    <mergeCell ref="B6:C6"/>
    <mergeCell ref="A2:Z2"/>
  </mergeCells>
  <drawing r:id="rId1"/>
</worksheet>
</file>